
<file path=[Content_Types].xml><?xml version="1.0" encoding="utf-8"?>
<Types xmlns="http://schemas.openxmlformats.org/package/2006/content-type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23955" windowHeight="9795"/>
  </bookViews>
  <sheets>
    <sheet name="Instruction" sheetId="6" r:id="rId1"/>
    <sheet name="ILFs" sheetId="1" r:id="rId2"/>
    <sheet name="EIFs" sheetId="2" r:id="rId3"/>
    <sheet name="EIs" sheetId="3" r:id="rId4"/>
    <sheet name="EOs" sheetId="4" r:id="rId5"/>
    <sheet name="EQs" sheetId="5" r:id="rId6"/>
    <sheet name="FPs" sheetId="9" r:id="rId7"/>
    <sheet name="VAF" sheetId="8" r:id="rId8"/>
    <sheet name="Summary" sheetId="7" r:id="rId9"/>
  </sheets>
  <calcPr calcId="125725"/>
</workbook>
</file>

<file path=xl/calcChain.xml><?xml version="1.0" encoding="utf-8"?>
<calcChain xmlns="http://schemas.openxmlformats.org/spreadsheetml/2006/main">
  <c r="A24" i="8"/>
  <c r="A23"/>
  <c r="A22"/>
  <c r="C18"/>
  <c r="C19" s="1"/>
  <c r="B12" i="7" s="1"/>
  <c r="A23" s="1"/>
  <c r="A26"/>
  <c r="A25"/>
  <c r="A24"/>
  <c r="A21"/>
  <c r="J16" i="5"/>
  <c r="I16"/>
  <c r="H16"/>
  <c r="G16"/>
  <c r="D16"/>
  <c r="J15"/>
  <c r="I15"/>
  <c r="H15"/>
  <c r="G15"/>
  <c r="D15"/>
  <c r="J14"/>
  <c r="I14"/>
  <c r="H14"/>
  <c r="G14"/>
  <c r="D14"/>
  <c r="J13"/>
  <c r="I13"/>
  <c r="H13"/>
  <c r="G13"/>
  <c r="D13"/>
  <c r="J12"/>
  <c r="I12"/>
  <c r="H12"/>
  <c r="G12"/>
  <c r="D12"/>
  <c r="J11"/>
  <c r="I11"/>
  <c r="H11"/>
  <c r="G11"/>
  <c r="D11"/>
  <c r="J10"/>
  <c r="I10"/>
  <c r="H10"/>
  <c r="G10"/>
  <c r="D10"/>
  <c r="J9"/>
  <c r="I9"/>
  <c r="H9"/>
  <c r="G9"/>
  <c r="D9"/>
  <c r="J8"/>
  <c r="I8"/>
  <c r="H8"/>
  <c r="G8"/>
  <c r="D8"/>
  <c r="J7"/>
  <c r="I7"/>
  <c r="H7"/>
  <c r="G7"/>
  <c r="D7"/>
  <c r="J6"/>
  <c r="I6"/>
  <c r="H6"/>
  <c r="G6"/>
  <c r="D6"/>
  <c r="J5"/>
  <c r="I5"/>
  <c r="H5"/>
  <c r="G5"/>
  <c r="D5"/>
  <c r="F16" i="4"/>
  <c r="E16"/>
  <c r="D16"/>
  <c r="F15"/>
  <c r="E15"/>
  <c r="D15"/>
  <c r="F14"/>
  <c r="E14"/>
  <c r="D14"/>
  <c r="F13"/>
  <c r="E13"/>
  <c r="D13"/>
  <c r="F12"/>
  <c r="E12"/>
  <c r="D12"/>
  <c r="F11"/>
  <c r="E11"/>
  <c r="D11"/>
  <c r="F10"/>
  <c r="E10"/>
  <c r="D10"/>
  <c r="F9"/>
  <c r="E9"/>
  <c r="D9"/>
  <c r="F8"/>
  <c r="E8"/>
  <c r="D8"/>
  <c r="F7"/>
  <c r="E7"/>
  <c r="D7"/>
  <c r="F6"/>
  <c r="E6"/>
  <c r="D6"/>
  <c r="F5"/>
  <c r="E5"/>
  <c r="D5"/>
  <c r="F16" i="3"/>
  <c r="E16"/>
  <c r="D16"/>
  <c r="F15"/>
  <c r="E15"/>
  <c r="D15"/>
  <c r="F14"/>
  <c r="E14"/>
  <c r="D14"/>
  <c r="F13"/>
  <c r="E13"/>
  <c r="D13"/>
  <c r="F12"/>
  <c r="E12"/>
  <c r="D12"/>
  <c r="F11"/>
  <c r="E11"/>
  <c r="D11"/>
  <c r="F10"/>
  <c r="E10"/>
  <c r="D10"/>
  <c r="F9"/>
  <c r="E9"/>
  <c r="D9"/>
  <c r="F8"/>
  <c r="E8"/>
  <c r="D8"/>
  <c r="F7"/>
  <c r="E7"/>
  <c r="D7"/>
  <c r="F6"/>
  <c r="E6"/>
  <c r="D6"/>
  <c r="F5"/>
  <c r="E5"/>
  <c r="D5"/>
  <c r="F16" i="2"/>
  <c r="E16"/>
  <c r="D16"/>
  <c r="F15"/>
  <c r="E15"/>
  <c r="D15"/>
  <c r="F14"/>
  <c r="E14"/>
  <c r="D14"/>
  <c r="F13"/>
  <c r="E13"/>
  <c r="D13"/>
  <c r="F12"/>
  <c r="E12"/>
  <c r="D12"/>
  <c r="F11"/>
  <c r="E11"/>
  <c r="D11"/>
  <c r="F10"/>
  <c r="E10"/>
  <c r="D10"/>
  <c r="F9"/>
  <c r="E9"/>
  <c r="D9"/>
  <c r="F8"/>
  <c r="E8"/>
  <c r="D8"/>
  <c r="F7"/>
  <c r="E7"/>
  <c r="D7"/>
  <c r="F6"/>
  <c r="E6"/>
  <c r="D6"/>
  <c r="F5"/>
  <c r="E5"/>
  <c r="D5"/>
  <c r="F16" i="1"/>
  <c r="E16"/>
  <c r="D16"/>
  <c r="F15"/>
  <c r="E15"/>
  <c r="D15"/>
  <c r="F14"/>
  <c r="E14"/>
  <c r="D14"/>
  <c r="F13"/>
  <c r="E13"/>
  <c r="D13"/>
  <c r="F12"/>
  <c r="E12"/>
  <c r="D12"/>
  <c r="F11"/>
  <c r="E11"/>
  <c r="D11"/>
  <c r="F10"/>
  <c r="E10"/>
  <c r="D10"/>
  <c r="F9"/>
  <c r="E9"/>
  <c r="D9"/>
  <c r="F8"/>
  <c r="E8"/>
  <c r="D8"/>
  <c r="F7"/>
  <c r="E7"/>
  <c r="D7"/>
  <c r="F6"/>
  <c r="E6"/>
  <c r="D6"/>
  <c r="F5"/>
  <c r="E5"/>
  <c r="D5"/>
  <c r="F17" i="4" l="1"/>
  <c r="C15" i="9" s="1"/>
  <c r="E15" s="1"/>
  <c r="E17" i="4"/>
  <c r="C14" i="9" s="1"/>
  <c r="E14" s="1"/>
  <c r="D17" i="4"/>
  <c r="C13" i="9" s="1"/>
  <c r="E13" s="1"/>
  <c r="J17" i="5"/>
  <c r="C18" i="9" s="1"/>
  <c r="E18" s="1"/>
  <c r="I17" i="5"/>
  <c r="C17" i="9" s="1"/>
  <c r="E17" s="1"/>
  <c r="H17" i="5"/>
  <c r="C16" i="9" s="1"/>
  <c r="E16" s="1"/>
  <c r="D17" i="3"/>
  <c r="C10" i="9" s="1"/>
  <c r="E10" s="1"/>
  <c r="F17" i="3"/>
  <c r="C12" i="9" s="1"/>
  <c r="E12" s="1"/>
  <c r="E17" i="3"/>
  <c r="C11" i="9" s="1"/>
  <c r="E11" s="1"/>
  <c r="F17" i="2"/>
  <c r="C9" i="9" s="1"/>
  <c r="E9" s="1"/>
  <c r="E17" i="2"/>
  <c r="C8" i="9" s="1"/>
  <c r="E8" s="1"/>
  <c r="D17" i="2"/>
  <c r="C7" i="9" s="1"/>
  <c r="E7" s="1"/>
  <c r="E17" i="1"/>
  <c r="C5" i="9" s="1"/>
  <c r="E5" s="1"/>
  <c r="D17" i="1"/>
  <c r="C4" i="9" s="1"/>
  <c r="E4" s="1"/>
  <c r="F17" i="1"/>
  <c r="C6" i="9" s="1"/>
  <c r="E6" s="1"/>
  <c r="A25" l="1"/>
  <c r="A24"/>
  <c r="A26"/>
  <c r="A23"/>
  <c r="E19"/>
  <c r="F18" s="1"/>
  <c r="A22"/>
  <c r="B11" i="7" l="1"/>
  <c r="F15" i="9"/>
  <c r="F12"/>
  <c r="F9"/>
  <c r="F6"/>
  <c r="F19" l="1"/>
  <c r="B13" i="7" l="1"/>
  <c r="B15" s="1"/>
  <c r="B18" s="1"/>
  <c r="A22"/>
</calcChain>
</file>

<file path=xl/comments1.xml><?xml version="1.0" encoding="utf-8"?>
<comments xmlns="http://schemas.openxmlformats.org/spreadsheetml/2006/main">
  <authors>
    <author>Rahul Tickoo</author>
  </authors>
  <commentList>
    <comment ref="B14" authorId="0">
      <text>
        <r>
          <rPr>
            <sz val="9"/>
            <color indexed="81"/>
            <rFont val="Tahoma"/>
            <family val="2"/>
          </rPr>
          <t>The Calibration Factor is used to take into consideration the estimating assumptions that have been made, and some allowance for growth, recognizing that not all of the requirements may have been discovered at this point in the life cycle.
Measurement studies of completed projects have shown that typically less than 50 percent of the eventual requirements are identified early in the life cycle.  For this reason, it is suggested that you select an adjustment factor of between two to three as a starting point (depending on the level of certainty about the requirements).  With a fully populated metrics database, this factor can be calibrated more closely by counting a sample set of completed systems, using both the standard IFPUG rules and the high-level approach.  Dividing the full count (generated using the IFPUG method) by the high-level count (generated using this approach) produces the actual Calibration Factor that would have been needed to be applied in each case.  From this data, select a typical or average Calibration Factor to use in the project being estimated.</t>
        </r>
      </text>
    </comment>
    <comment ref="B22" authorId="0">
      <text>
        <r>
          <rPr>
            <sz val="9"/>
            <color indexed="81"/>
            <rFont val="Tahoma"/>
            <family val="2"/>
          </rPr>
          <t>Annotations:
"Example Comment"</t>
        </r>
      </text>
    </comment>
  </commentList>
</comments>
</file>

<file path=xl/comments2.xml><?xml version="1.0" encoding="utf-8"?>
<comments xmlns="http://schemas.openxmlformats.org/spreadsheetml/2006/main">
  <authors>
    <author>A satisfied Microsoft Office user</author>
  </authors>
  <commentList>
    <comment ref="E3" authorId="0">
      <text>
        <r>
          <rPr>
            <sz val="8"/>
            <color indexed="81"/>
            <rFont val="Tahoma"/>
            <family val="2"/>
          </rPr>
          <t>Calculated automatically based on the counts of DETs and RETs.</t>
        </r>
      </text>
    </comment>
    <comment ref="B4" authorId="0">
      <text>
        <r>
          <rPr>
            <sz val="8"/>
            <color indexed="81"/>
            <rFont val="Tahoma"/>
            <family val="2"/>
          </rPr>
          <t># DETs is the Data Element Type (DET) count for each internal logical file.</t>
        </r>
      </text>
    </comment>
    <comment ref="C4" authorId="0">
      <text>
        <r>
          <rPr>
            <sz val="8"/>
            <color indexed="81"/>
            <rFont val="Tahoma"/>
            <family val="2"/>
          </rPr>
          <t># of RETs is the Record Element Types (RET) count for each internal logical file.</t>
        </r>
      </text>
    </comment>
  </commentList>
</comments>
</file>

<file path=xl/comments3.xml><?xml version="1.0" encoding="utf-8"?>
<comments xmlns="http://schemas.openxmlformats.org/spreadsheetml/2006/main">
  <authors>
    <author>A satisfied Microsoft Office user</author>
  </authors>
  <commentList>
    <comment ref="E3" authorId="0">
      <text>
        <r>
          <rPr>
            <sz val="8"/>
            <color indexed="81"/>
            <rFont val="Tahoma"/>
            <family val="2"/>
          </rPr>
          <t>Calculated automatically based on the counts of DETs and RETs.</t>
        </r>
      </text>
    </comment>
    <comment ref="B4" authorId="0">
      <text>
        <r>
          <rPr>
            <sz val="8"/>
            <color indexed="81"/>
            <rFont val="Tahoma"/>
            <family val="2"/>
          </rPr>
          <t># DETS is the Data Element Type (DET) count for each external interface file.</t>
        </r>
      </text>
    </comment>
    <comment ref="C4" authorId="0">
      <text>
        <r>
          <rPr>
            <sz val="8"/>
            <color indexed="81"/>
            <rFont val="Tahoma"/>
            <family val="2"/>
          </rPr>
          <t># RETs is the Record Element Types (RET) count for each external interface file.</t>
        </r>
      </text>
    </comment>
  </commentList>
</comments>
</file>

<file path=xl/comments4.xml><?xml version="1.0" encoding="utf-8"?>
<comments xmlns="http://schemas.openxmlformats.org/spreadsheetml/2006/main">
  <authors>
    <author>A satisfied Microsoft Office user</author>
  </authors>
  <commentList>
    <comment ref="E3" authorId="0">
      <text>
        <r>
          <rPr>
            <sz val="8"/>
            <color indexed="81"/>
            <rFont val="Tahoma"/>
            <family val="2"/>
          </rPr>
          <t>Calculated automatically based on the counts of DETs and FTRs.</t>
        </r>
      </text>
    </comment>
    <comment ref="B4" authorId="0">
      <text>
        <r>
          <rPr>
            <sz val="8"/>
            <color indexed="81"/>
            <rFont val="Tahoma"/>
            <family val="2"/>
          </rPr>
          <t># of DETs is the Data Element Type (DET) count for each external input.</t>
        </r>
      </text>
    </comment>
    <comment ref="C4" authorId="0">
      <text>
        <r>
          <rPr>
            <sz val="8"/>
            <color indexed="81"/>
            <rFont val="Tahoma"/>
            <family val="2"/>
          </rPr>
          <t># of FTRs is the File Types Referenced (FTR) count for each external input.</t>
        </r>
      </text>
    </comment>
  </commentList>
</comments>
</file>

<file path=xl/comments5.xml><?xml version="1.0" encoding="utf-8"?>
<comments xmlns="http://schemas.openxmlformats.org/spreadsheetml/2006/main">
  <authors>
    <author>A satisfied Microsoft Office user</author>
  </authors>
  <commentList>
    <comment ref="E3" authorId="0">
      <text>
        <r>
          <rPr>
            <sz val="8"/>
            <color indexed="81"/>
            <rFont val="Tahoma"/>
            <family val="2"/>
          </rPr>
          <t>Calculated automatically based on the counts of DETs and FTRs.</t>
        </r>
      </text>
    </comment>
    <comment ref="B4" authorId="0">
      <text>
        <r>
          <rPr>
            <sz val="8"/>
            <color indexed="81"/>
            <rFont val="Tahoma"/>
            <family val="2"/>
          </rPr>
          <t># of DETs is the Data Element Type (DET) count for each external output.</t>
        </r>
      </text>
    </comment>
    <comment ref="C4" authorId="0">
      <text>
        <r>
          <rPr>
            <sz val="8"/>
            <color indexed="81"/>
            <rFont val="Tahoma"/>
            <family val="2"/>
          </rPr>
          <t># of FTRs is the File Types Referenced (FTR) count for each external output.</t>
        </r>
      </text>
    </comment>
  </commentList>
</comments>
</file>

<file path=xl/comments6.xml><?xml version="1.0" encoding="utf-8"?>
<comments xmlns="http://schemas.openxmlformats.org/spreadsheetml/2006/main">
  <authors>
    <author>A satisfied Microsoft Office user</author>
  </authors>
  <commentList>
    <comment ref="I3" authorId="0">
      <text>
        <r>
          <rPr>
            <sz val="8"/>
            <color indexed="81"/>
            <rFont val="Tahoma"/>
            <family val="2"/>
          </rPr>
          <t>Calculated automatically, as the greater of the input and output complexities.</t>
        </r>
      </text>
    </comment>
    <comment ref="B4" authorId="0">
      <text>
        <r>
          <rPr>
            <sz val="8"/>
            <color indexed="81"/>
            <rFont val="Tahoma"/>
            <family val="2"/>
          </rPr>
          <t># of DETs is the Data Element Type (DET) count for the input side of the external query.</t>
        </r>
      </text>
    </comment>
    <comment ref="C4" authorId="0">
      <text>
        <r>
          <rPr>
            <sz val="8"/>
            <color indexed="81"/>
            <rFont val="Tahoma"/>
            <family val="2"/>
          </rPr>
          <t># of FTRs is the File Types Referenced (FTR) count for the input side of the external query.</t>
        </r>
      </text>
    </comment>
    <comment ref="D4" authorId="0">
      <text>
        <r>
          <rPr>
            <sz val="8"/>
            <color indexed="81"/>
            <rFont val="Tahoma"/>
            <family val="2"/>
          </rPr>
          <t>Input complexity is calculated automatically based on the counts of DETs and FTRs for the input side of the external query.</t>
        </r>
      </text>
    </comment>
    <comment ref="E4" authorId="0">
      <text>
        <r>
          <rPr>
            <sz val="8"/>
            <color indexed="81"/>
            <rFont val="Tahoma"/>
            <family val="2"/>
          </rPr>
          <t># of DETs is the Data Element Type (DET) count for the output side of the external query.</t>
        </r>
      </text>
    </comment>
    <comment ref="F4" authorId="0">
      <text>
        <r>
          <rPr>
            <sz val="8"/>
            <color indexed="81"/>
            <rFont val="Tahoma"/>
            <family val="2"/>
          </rPr>
          <t># of FTRs is the File Types Referenced (FTR) count for the output side of the external query.</t>
        </r>
      </text>
    </comment>
    <comment ref="G4" authorId="0">
      <text>
        <r>
          <rPr>
            <sz val="8"/>
            <color indexed="81"/>
            <rFont val="Tahoma"/>
            <family val="2"/>
          </rPr>
          <t>Output complexity is calculated automatically based on the counts of DETs and FTRs for the output side of the external query.</t>
        </r>
      </text>
    </comment>
  </commentList>
</comments>
</file>

<file path=xl/comments7.xml><?xml version="1.0" encoding="utf-8"?>
<comments xmlns="http://schemas.openxmlformats.org/spreadsheetml/2006/main">
  <authors>
    <author>A satisfied Microsoft Office user</author>
    <author>Rahul Tickoo</author>
  </authors>
  <commentList>
    <comment ref="F3" authorId="0">
      <text>
        <r>
          <rPr>
            <sz val="8"/>
            <color indexed="81"/>
            <rFont val="Tahoma"/>
            <family val="2"/>
          </rPr>
          <t>This column is calculated automatically and can be used to compare the distribution of the total unadjusted function points in this application to a typical distribution of function points. 
Studies of completed projects by the Australian Function Point Users Group have shown that there is a relatively standard distribution for the contribution of each object type to the total unadjusted function point count.  The industry averages for 80 projects in the Australian database as of December 1993, are identified in the notes for the relevant cells.  
Any obvious discrepancies between your distribution and a typical distribution may indicate shortcomings in the logical design.  For example, if your distribution shows that an unusually small percentage of the functionality is provided by external outputs, this may indicate that the user has not yet identified all of the reporting requirements.</t>
        </r>
      </text>
    </comment>
    <comment ref="F6" authorId="0">
      <text>
        <r>
          <rPr>
            <sz val="8"/>
            <color indexed="81"/>
            <rFont val="Tahoma"/>
            <family val="2"/>
          </rPr>
          <t xml:space="preserve">Approximately 23 percent of the function points for an application are typically contributed by internal logical files (based on 80 projects in the Australian database as of December 1993).
</t>
        </r>
      </text>
    </comment>
    <comment ref="F9" authorId="0">
      <text>
        <r>
          <rPr>
            <sz val="8"/>
            <color indexed="81"/>
            <rFont val="Tahoma"/>
            <family val="2"/>
          </rPr>
          <t xml:space="preserve">Approximately 4 percent of the function points for an application are typically contributed by external interface files (based on 80 projects in the Australian database as of December 1993).
</t>
        </r>
      </text>
    </comment>
    <comment ref="F12" authorId="0">
      <text>
        <r>
          <rPr>
            <sz val="8"/>
            <color indexed="81"/>
            <rFont val="Tahoma"/>
            <family val="2"/>
          </rPr>
          <t xml:space="preserve">Approximately 33 percent of the function points for an application are typically contributed by external inputs (based on 80 projects in the Australian database as of December 1993).
</t>
        </r>
      </text>
    </comment>
    <comment ref="F15" authorId="0">
      <text>
        <r>
          <rPr>
            <sz val="8"/>
            <color indexed="81"/>
            <rFont val="Tahoma"/>
            <family val="2"/>
          </rPr>
          <t xml:space="preserve">Approximately 21 percent of the function points for an application are typically contributed by external outputs (based on 80 projects in the Australian database as of December 1993).
</t>
        </r>
      </text>
    </comment>
    <comment ref="F18" authorId="0">
      <text>
        <r>
          <rPr>
            <sz val="8"/>
            <color indexed="81"/>
            <rFont val="Tahoma"/>
            <family val="2"/>
          </rPr>
          <t xml:space="preserve">Approximately 19 percent of the function points for an application are typically contributed by external queries (based on 80 projects in the Australian database as of December 1993).
</t>
        </r>
      </text>
    </comment>
    <comment ref="E19" authorId="1">
      <text>
        <r>
          <rPr>
            <sz val="9"/>
            <color indexed="81"/>
            <rFont val="Tahoma"/>
            <family val="2"/>
          </rPr>
          <t>The value will be calculated automatically when sheets for five function types (ILFs, EIFs, EIs, EOs &amp; EQs) will be filled as per the values of the application.</t>
        </r>
      </text>
    </comment>
  </commentList>
</comments>
</file>

<file path=xl/comments8.xml><?xml version="1.0" encoding="utf-8"?>
<comments xmlns="http://schemas.openxmlformats.org/spreadsheetml/2006/main">
  <authors>
    <author>A satisfied Microsoft Office user</author>
  </authors>
  <commentList>
    <comment ref="C3" authorId="0">
      <text>
        <r>
          <rPr>
            <sz val="8"/>
            <color indexed="81"/>
            <rFont val="Tahoma"/>
            <family val="2"/>
          </rPr>
          <t xml:space="preserve">Evaluate each general system characteristic in terms of its degree of influence on a scale of 0 to 5:
0   Not present or no influence
1   Incidental influence
2   Moderate influence
3   Average influence
4   Significant influence
5   Strong influence throughout
</t>
        </r>
      </text>
    </comment>
    <comment ref="D3" authorId="0">
      <text>
        <r>
          <rPr>
            <sz val="8"/>
            <color indexed="81"/>
            <rFont val="Tahoma"/>
            <family val="2"/>
          </rPr>
          <t>Insert a brief note summarizing how each general systems characteristic applies for this application.</t>
        </r>
      </text>
    </comment>
    <comment ref="B4" authorId="0">
      <text>
        <r>
          <rPr>
            <sz val="8"/>
            <color indexed="81"/>
            <rFont val="Tahoma"/>
            <family val="2"/>
          </rPr>
          <t xml:space="preserve">The data and control information used in the application are sent or received over communication facilities. Terminals connected locally to the control unit are considered to use communication facilities. </t>
        </r>
      </text>
    </comment>
    <comment ref="C4" authorId="0">
      <text>
        <r>
          <rPr>
            <sz val="8"/>
            <color indexed="81"/>
            <rFont val="Tahoma"/>
            <family val="2"/>
          </rPr>
          <t>Score data communications as:
0   Application is pure batch processing or a stand alone personal computer application.
1   Application is batch but has remote data entry or remote printing.
2   Application is batch but has remote data entry and remote printing.
3   On-line data collection or TP (teleprocessing) front-end to a batch process or query system.
4   More than a front-end, but the application supports only one type of TP communications protocol.
5   More than a front-end, and the application supports more than one type of TP communications protocol.</t>
        </r>
      </text>
    </comment>
    <comment ref="D4" authorId="0">
      <text>
        <r>
          <rPr>
            <sz val="8"/>
            <color indexed="81"/>
            <rFont val="Tahoma"/>
            <family val="2"/>
          </rPr>
          <t>Insert a brief note summarizing how this general systems characteristic applies for this application.</t>
        </r>
      </text>
    </comment>
    <comment ref="B5" authorId="0">
      <text>
        <r>
          <rPr>
            <sz val="8"/>
            <color indexed="81"/>
            <rFont val="Tahoma"/>
            <family val="2"/>
          </rPr>
          <t xml:space="preserve">Distributed data or processing functions are a characteristic of the application within the application boundary. </t>
        </r>
      </text>
    </comment>
    <comment ref="C5" authorId="0">
      <text>
        <r>
          <rPr>
            <sz val="8"/>
            <color indexed="81"/>
            <rFont val="Tahoma"/>
            <family val="2"/>
          </rPr>
          <t xml:space="preserve">Score distributed processing as:
0   Application does not aid the transfer of data or processing function between components of the system.
1   Application prepares data for end-user processing on another component of the system such as PC spreadsheets and PC DBMS.
2   Data is prepared for transfer, then is  transferred, and processed on another component of the system (not for end-user processing).
3   Distributed processing and data transfer are online and in one direction only.
4   Distributed processing and data transfer are online and in both directions.
5   Processing functions are dynamically performed on the most appropriate component of the system.
</t>
        </r>
      </text>
    </comment>
    <comment ref="D5" authorId="0">
      <text>
        <r>
          <rPr>
            <sz val="8"/>
            <color indexed="81"/>
            <rFont val="Tahoma"/>
            <family val="2"/>
          </rPr>
          <t>Insert a brief note summarizing how this general systems characteristic applies for this application.</t>
        </r>
      </text>
    </comment>
    <comment ref="B6" authorId="0">
      <text>
        <r>
          <rPr>
            <sz val="8"/>
            <color indexed="81"/>
            <rFont val="Tahoma"/>
            <family val="2"/>
          </rPr>
          <t xml:space="preserve">Application performance objectives, stated or approved by the user, in either response or throughput, influenced (or will influence) the design, development, installation, and support of the application. </t>
        </r>
      </text>
    </comment>
    <comment ref="C6" authorId="0">
      <text>
        <r>
          <rPr>
            <sz val="8"/>
            <color indexed="81"/>
            <rFont val="Tahoma"/>
            <family val="2"/>
          </rPr>
          <t xml:space="preserve">Score performance as:
0   No special performance requirements were stated by the user.
1   Performance and design requirements were stated and reviewed but no special actions were required.
2   Response time or throughput is critical during peak hours. No special design for CPU utilization was required. Processing deadline is for the next business day.
3   Response time or throughput is critical during all business hours. No special design for CPU utilization was required. Processing deadline requirements with interfacing systems are constraining.
4   In addition, stated user performance requirements are stringent enough to require performance analysis tasks in the design phase.
5   In addition, performance analysis tools were used in the design, development, and/or implementation phases to meet the stated user performance requirements.
</t>
        </r>
      </text>
    </comment>
    <comment ref="D6" authorId="0">
      <text>
        <r>
          <rPr>
            <sz val="8"/>
            <color indexed="81"/>
            <rFont val="Tahoma"/>
            <family val="2"/>
          </rPr>
          <t>Insert a brief note summarizing how this general systems characteristic applies for this application.</t>
        </r>
      </text>
    </comment>
    <comment ref="B7" authorId="0">
      <text>
        <r>
          <rPr>
            <sz val="8"/>
            <color indexed="81"/>
            <rFont val="Tahoma"/>
            <family val="2"/>
          </rPr>
          <t xml:space="preserve">A heavily used operational configuration, requiring special design consideration, is a characteristic of the application.  For example, the user wants to run the application on existing or committed equipment that will be heavily used. </t>
        </r>
      </text>
    </comment>
    <comment ref="C7" authorId="0">
      <text>
        <r>
          <rPr>
            <sz val="8"/>
            <color indexed="81"/>
            <rFont val="Tahoma"/>
            <family val="2"/>
          </rPr>
          <t xml:space="preserve">Score heavily used configuration as:
0   No explicit or implicit operational restrictions.
1   Operational restrictions do exist, but are less restrictive than a typical application. No special effort is needed to meet the restrictions.
2   Some security or timing considerations.
3   Specific processor requirements for a specific piece of the application.
4   Stated operation restrictions require special constraints on the application in the central processor or a dedicated processor.
5   In addition, there are special constraints on the application in the distributed components of the system.
</t>
        </r>
      </text>
    </comment>
    <comment ref="D7" authorId="0">
      <text>
        <r>
          <rPr>
            <sz val="8"/>
            <color indexed="81"/>
            <rFont val="Tahoma"/>
            <family val="2"/>
          </rPr>
          <t>Insert a brief note summarizing how this general systems characteristic applies for this application.</t>
        </r>
      </text>
    </comment>
    <comment ref="B8" authorId="0">
      <text>
        <r>
          <rPr>
            <sz val="8"/>
            <color indexed="81"/>
            <rFont val="Tahoma"/>
            <family val="2"/>
          </rPr>
          <t xml:space="preserve">The transaction rate is high and it influenced the design, development, installation, and support of the application. </t>
        </r>
      </text>
    </comment>
    <comment ref="C8" authorId="0">
      <text>
        <r>
          <rPr>
            <sz val="8"/>
            <color indexed="81"/>
            <rFont val="Tahoma"/>
            <family val="2"/>
          </rPr>
          <t xml:space="preserve">Score transaction rates as:
0   No peak transaction period anticipated.
1   Peak transaction period (e.g., monthly, quarterly, seasonally, annually) is anticipated.
2   Weekly peak transaction period anticipated.
3   Daily peak transaction period anticipated.
4   High transaction rates stated by the user in the application requirements or service level agreements are high enough to require performance analysis tasks in the design phase.
5   High transaction rates stated by the user in the application requirements or service level agreements are high enough to require performance analysis tasks and, in addition, require the use of performance analysis tools in the design, development, and/or installation phases.
</t>
        </r>
      </text>
    </comment>
    <comment ref="D8" authorId="0">
      <text>
        <r>
          <rPr>
            <sz val="8"/>
            <color indexed="81"/>
            <rFont val="Tahoma"/>
            <family val="2"/>
          </rPr>
          <t>Insert a brief note summarizing how this general systems characteristic applies for this application.</t>
        </r>
      </text>
    </comment>
    <comment ref="B9" authorId="0">
      <text>
        <r>
          <rPr>
            <sz val="8"/>
            <color indexed="81"/>
            <rFont val="Tahoma"/>
            <family val="2"/>
          </rPr>
          <t xml:space="preserve">On-line data entry and control functions are provided in the application. </t>
        </r>
      </text>
    </comment>
    <comment ref="C9" authorId="0">
      <text>
        <r>
          <rPr>
            <sz val="8"/>
            <color indexed="81"/>
            <rFont val="Tahoma"/>
            <family val="2"/>
          </rPr>
          <t xml:space="preserve">Score online data entry as:
0   All transactions are processed in batch mode. 
1   1 percent to 7 percent of transactions are interactive data entry. 
2   8 percent to 15 percent of transactions are interactive data entry. 
3   16 percent to 23 percent of transactions are interactive data entry. 
4   24 percent to 30 percent of transactions are interactive data entry. 
5   Over 30 percent of transactions are interactive data entry.
</t>
        </r>
      </text>
    </comment>
    <comment ref="D9" authorId="0">
      <text>
        <r>
          <rPr>
            <sz val="8"/>
            <color indexed="81"/>
            <rFont val="Tahoma"/>
            <family val="2"/>
          </rPr>
          <t>Insert a brief note summarizing how this general systems characteristic applies for this application.</t>
        </r>
      </text>
    </comment>
    <comment ref="B10" authorId="0">
      <text>
        <r>
          <rPr>
            <sz val="8"/>
            <color indexed="81"/>
            <rFont val="Tahoma"/>
            <family val="2"/>
          </rPr>
          <t xml:space="preserve">The on-line functions provided emphasize a design for end-user efficiency. </t>
        </r>
      </text>
    </comment>
    <comment ref="C10" authorId="0">
      <text>
        <r>
          <rPr>
            <sz val="8"/>
            <color indexed="81"/>
            <rFont val="Tahoma"/>
            <family val="2"/>
          </rPr>
          <t xml:space="preserve">Score design for end-user efficiency as follows, relative to the features listed below:
0   None of the features.
1   One to three of the features. 
2   Four to five of the features.
3   Six or more of the features but there are no specific user requirements related to efficiency.
4   Six or more of the features and stated requirements for end-user efficiency are strong enough to require design tasks for human factors to be included (for example, minimize key strokes, maximize defaults, use of templates, etc.).
5   Six or more of the features and stated requirements for end-user efficiency are strong enough to require use of special tools and processes in order to demonstrate that the objectives have been achieved. 
Features are:
. navigational aids (for example, function keys, jumps, dynamically generated menus),
. menus,
. on-line help and documents,
. automated cursor movement,
. scrolling,
. remote printing (via on-line transactions),
. preassigned function keys,
. submission of batch jobs from on-line transactions,
. cursor selection of screen data,
. heavy use of reverse video, highlighting, colors underlining, and other indicators,
. hard copy user documentation of on-line transactions,
. mouse interface,
. pop-up windows,
. as few screens as possible to accomplish a business function,
. easy navigation between screens (for example, through function keys),
. bilingual support (supports two languages; count as four items),
. multilingual support (supports more than two languages; count as six items).
</t>
        </r>
      </text>
    </comment>
    <comment ref="D10" authorId="0">
      <text>
        <r>
          <rPr>
            <sz val="8"/>
            <color indexed="81"/>
            <rFont val="Tahoma"/>
            <family val="2"/>
          </rPr>
          <t>Insert a brief note summarizing how this general systems characteristic applies for this application.</t>
        </r>
      </text>
    </comment>
    <comment ref="B11" authorId="0">
      <text>
        <r>
          <rPr>
            <sz val="8"/>
            <color indexed="81"/>
            <rFont val="Tahoma"/>
            <family val="2"/>
          </rPr>
          <t xml:space="preserve">The application provides on-line update for the Internal Logical Files. </t>
        </r>
      </text>
    </comment>
    <comment ref="C11" authorId="0">
      <text>
        <r>
          <rPr>
            <sz val="8"/>
            <color indexed="81"/>
            <rFont val="Tahoma"/>
            <family val="2"/>
          </rPr>
          <t xml:space="preserve">Score online update as:
0   None. 
1   On-line update of one to three control files.  Volume of updating is low and recovery is easy.
2   On-line update of four or more control files.  Volume of updating is low and recovery is easy.
3   On-line update of major Internal Logical Files. 
4   In addition, protection against data lost is essential and has been specially designed and programmed in the system.
5   In addition, high volumes bring cost considerations into the recovery process.  Highly automated recovery procedures with minimum of operator intervention.
</t>
        </r>
      </text>
    </comment>
    <comment ref="D11" authorId="0">
      <text>
        <r>
          <rPr>
            <sz val="8"/>
            <color indexed="81"/>
            <rFont val="Tahoma"/>
            <family val="2"/>
          </rPr>
          <t>Insert a brief note summarizing how this general systems characteristic applies for this application.</t>
        </r>
      </text>
    </comment>
    <comment ref="B12" authorId="0">
      <text>
        <r>
          <rPr>
            <sz val="8"/>
            <color indexed="81"/>
            <rFont val="Tahoma"/>
            <family val="2"/>
          </rPr>
          <t xml:space="preserve">Complex processing is a characteristic of the application. </t>
        </r>
      </text>
    </comment>
    <comment ref="C12" authorId="0">
      <text>
        <r>
          <rPr>
            <sz val="8"/>
            <color indexed="81"/>
            <rFont val="Tahoma"/>
            <family val="2"/>
          </rPr>
          <t xml:space="preserve">Score complex processing as follows, relative to the categories listed below:
0   None of the categories.
1   Any one of the categories. 
2   Any two of the categories. 
3   Any three of the categories. 
4   Any four of the categories. 
5   Any five of the categories.
Categories are:
.   Sensitive control (for example, special audit processing) and/or application specific security processing.
.   Extensive logical processing.
.   Extensive mathematical processing.
.   Much exception processing resulting in incomplete transactions that must be processed again; for example, incomplete ATM transactions caused by TP interruption, missing data values, or failed edits.
    Complex processing to handle multiple input/output possibilities; for example, multi-media, device independence.
</t>
        </r>
      </text>
    </comment>
    <comment ref="D12" authorId="0">
      <text>
        <r>
          <rPr>
            <sz val="8"/>
            <color indexed="81"/>
            <rFont val="Tahoma"/>
            <family val="2"/>
          </rPr>
          <t>Insert a brief note summarizing how this general systems characteristic applies for this application.</t>
        </r>
      </text>
    </comment>
    <comment ref="B13" authorId="0">
      <text>
        <r>
          <rPr>
            <sz val="8"/>
            <color indexed="81"/>
            <rFont val="Tahoma"/>
            <family val="2"/>
          </rPr>
          <t xml:space="preserve">The application and the code in the application, have been specifically designed, developed, and supported to be usable in other applications. </t>
        </r>
      </text>
    </comment>
    <comment ref="C13" authorId="0">
      <text>
        <r>
          <rPr>
            <sz val="8"/>
            <color indexed="81"/>
            <rFont val="Tahoma"/>
            <family val="2"/>
          </rPr>
          <t xml:space="preserve">Score usable in other applications as:
0   No reusable code.
1   Reusable code is used within the application.
2   Less than 10 percent of the modules produced considered more than one user's needs.
3   10 percent or more of the modules produced considered more than one user's needs.
4   The application was specifically packaged and/or documented to ease re-use, and application is customized by user at source code level.
5  . The application was specifically packaged and/or documented to ease re-use, and application is customized for use by means of user parameter maintenance.
</t>
        </r>
      </text>
    </comment>
    <comment ref="D13" authorId="0">
      <text>
        <r>
          <rPr>
            <sz val="8"/>
            <color indexed="81"/>
            <rFont val="Tahoma"/>
            <family val="2"/>
          </rPr>
          <t>Insert a brief note summarizing how this general systems characteristic applies for this application.</t>
        </r>
      </text>
    </comment>
    <comment ref="B14" authorId="0">
      <text>
        <r>
          <rPr>
            <sz val="8"/>
            <color indexed="81"/>
            <rFont val="Tahoma"/>
            <family val="2"/>
          </rPr>
          <t xml:space="preserve">Conversion and installation ease are characteristics of the application. A conversion and installation plan and/or conversion tools were provided and tested during the system test phase. </t>
        </r>
      </text>
    </comment>
    <comment ref="C14" authorId="0">
      <text>
        <r>
          <rPr>
            <sz val="8"/>
            <color indexed="81"/>
            <rFont val="Tahoma"/>
            <family val="2"/>
          </rPr>
          <t xml:space="preserve">Score installation ease as:
0   No special considerations were stated by user and no special set-up required for installation.
1   No special considerations were stated by user but special set-up required for installation.
2   Conversion and installation requirements were stated by the user and conversion and installation guides were provided and tested. The impact of conversion on the project is not considered to be important.
3   Conversion and installation requirements were stated by the user and conversion and installation guides were provided and tested. The impact of conversion on the project is considered to be important.
4   In addition to (2), automated conversion and installation tools were provided and tested.
5   In addition to (3), automated conversion and installation tools were provided and tested.
</t>
        </r>
      </text>
    </comment>
    <comment ref="D14" authorId="0">
      <text>
        <r>
          <rPr>
            <sz val="8"/>
            <color indexed="81"/>
            <rFont val="Tahoma"/>
            <family val="2"/>
          </rPr>
          <t>Insert a brief note summarizing how this general systems characteristic applies for this application.</t>
        </r>
      </text>
    </comment>
    <comment ref="B15" authorId="0">
      <text>
        <r>
          <rPr>
            <sz val="8"/>
            <color indexed="81"/>
            <rFont val="Tahoma"/>
            <family val="2"/>
          </rPr>
          <t xml:space="preserve">Operational ease is characteristic of the application. Effective start-up, back-up, and recovery procedures were provided and tested during the system test phase. The application minimizes the need for manual activities, such as tape mounts, paper handling, and direct on-location manual intervention. </t>
        </r>
      </text>
    </comment>
    <comment ref="C15" authorId="0">
      <text>
        <r>
          <rPr>
            <sz val="8"/>
            <color indexed="81"/>
            <rFont val="Tahoma"/>
            <family val="2"/>
          </rPr>
          <t xml:space="preserve">Score operational ease as:
0   No special operational considerations other than the normal back-up procedures, were stated by the user.
1 to 4   Select the following items that apply to the application. Each item has a point value of one, except as noted otherwise.
.   Effective start-up, back-up, and recovery processes were provided but operator intervention is required.
.   Effective start-up, back-up, and recovery processes were provided but no operator intervention is required (count as two items).
.   The application minimizes the need for tape mounts.
.   The application minimizes the need for paper handling.
5   Application is designed for unattended operation. Unattended operation means no operator intervention is required to operate the system other than to start up or shut down the application. Automatic error recovery is a feature of the application.
</t>
        </r>
      </text>
    </comment>
    <comment ref="D15" authorId="0">
      <text>
        <r>
          <rPr>
            <sz val="8"/>
            <color indexed="81"/>
            <rFont val="Tahoma"/>
            <family val="2"/>
          </rPr>
          <t>Insert a brief note summarizing how this general systems characteristic applies for this application.</t>
        </r>
      </text>
    </comment>
    <comment ref="B16" authorId="0">
      <text>
        <r>
          <rPr>
            <sz val="8"/>
            <color indexed="81"/>
            <rFont val="Tahoma"/>
            <family val="2"/>
          </rPr>
          <t xml:space="preserve">The application has been specifically designed, developed, and supported to be installed at multiple sites for multiple organizations. </t>
        </r>
      </text>
    </comment>
    <comment ref="C16" authorId="0">
      <text>
        <r>
          <rPr>
            <sz val="8"/>
            <color indexed="81"/>
            <rFont val="Tahoma"/>
            <family val="2"/>
          </rPr>
          <t xml:space="preserve">Score multiple sites as:
0   No user requirement to consider the needs of more than one user/installation site.
1   Needs of multiple sites were considered in the design and the application is designed to operate only under identical hardware and software environments.
2   Needs of multiple sites were considered in the design and the application is designed to operate only under similar hardware and/or software environments.
3   Needs of multiple sites were considered in the design and the application is designed to operate under different hardware and/or software environments.
4   Documentation and support plan are provided and tested to support the application at multiple sites and application is as described by (l) or (2).
5   Documentation and support plan are provided and tested to support the application at multiple sites and application is as described by (3).
</t>
        </r>
      </text>
    </comment>
    <comment ref="D16" authorId="0">
      <text>
        <r>
          <rPr>
            <sz val="8"/>
            <color indexed="81"/>
            <rFont val="Tahoma"/>
            <family val="2"/>
          </rPr>
          <t>Insert a brief note summarizing how this general systems characteristic applies for this application.</t>
        </r>
      </text>
    </comment>
    <comment ref="B17" authorId="0">
      <text>
        <r>
          <rPr>
            <sz val="8"/>
            <color indexed="81"/>
            <rFont val="Tahoma"/>
            <family val="2"/>
          </rPr>
          <t xml:space="preserve">The application has been specifically designed, developed, and supported to facilitate change.  </t>
        </r>
      </text>
    </comment>
    <comment ref="C17" authorId="0">
      <text>
        <r>
          <rPr>
            <sz val="8"/>
            <color indexed="81"/>
            <rFont val="Tahoma"/>
            <family val="2"/>
          </rPr>
          <t xml:space="preserve">Score facilitate change as follows, relative to the characteristics listed below:
0   None of the characteristics.
1   Any one of the characteristics.
2   Any two of the characteristics.
3   Any three of the characteristics.
4   Any four of the characteristics.
5   All five of the characteristics.
Characteristics are:
.   Flexible query and report facility is provided that can handle simple query requests; for example, and/or logic applied to only one Internal Logical File (count as one item).
.   Flexible query and report facility is provided that can handle query requests of average complexity; for example, and/or logic applied to more than one Internal Logical File (count as two items).
.   Flexible query and report facility is provided that can handle complex query requests; for example, and/or logic combinations on one or more Internal Logical Files (count as three items).
.   Business control data is kept in tables that are maintained by the user with on-line interactive processes but changes take effect only on the next business day.
.   Business control data is kept in tables that are maintained by the user with on-line interactive processes and the changes take effect immediately (count as two items.)
</t>
        </r>
      </text>
    </comment>
    <comment ref="D17" authorId="0">
      <text>
        <r>
          <rPr>
            <sz val="8"/>
            <color indexed="81"/>
            <rFont val="Tahoma"/>
            <family val="2"/>
          </rPr>
          <t>Insert a brief note summarizing how this general systems characteristic applies for this application.</t>
        </r>
      </text>
    </comment>
  </commentList>
</comments>
</file>

<file path=xl/comments9.xml><?xml version="1.0" encoding="utf-8"?>
<comments xmlns="http://schemas.openxmlformats.org/spreadsheetml/2006/main">
  <authors>
    <author>A satisfied Microsoft Office user</author>
  </authors>
  <commentList>
    <comment ref="B14" authorId="0">
      <text>
        <r>
          <rPr>
            <sz val="8"/>
            <color indexed="81"/>
            <rFont val="Tahoma"/>
            <family val="2"/>
          </rPr>
          <t xml:space="preserve">The Calibration Factor is used to take into consideration the estimating assumptions that have been made, and some allowance for growth, recognizing that not all of the requirements may have been discovered at this point in the life cycle.
Measurement studies of completed projects have shown that typically less than 50 percent of the eventual requirements are identified early in the life cycle.  For this reason, it is suggested that you select an adjustment factor of between two to three as a starting point (depending on the level of certainty about the requirements).  With a fully populated metrics database, this factor can be calibrated more closely by counting a sample set of completed systems, using both the standard IFPUG rules and the high-level approach.  Dividing the full count (generated using the IFPUG method) by the high-level count (generated using this approach) produces the actual Calibration Factor that would have been needed to be applied in each case.  From this data, select a typical or average Calibration Factor to use in the project being estimated.
</t>
        </r>
        <r>
          <rPr>
            <b/>
            <u/>
            <sz val="8"/>
            <color indexed="81"/>
            <rFont val="Tahoma"/>
            <family val="2"/>
          </rPr>
          <t>Note:</t>
        </r>
        <r>
          <rPr>
            <u/>
            <sz val="8"/>
            <color indexed="81"/>
            <rFont val="Tahoma"/>
            <family val="2"/>
          </rPr>
          <t xml:space="preserve"> Can be kept as 1 in the case all requirements are known, E.g.. in case of an application that has been already built</t>
        </r>
      </text>
    </comment>
    <comment ref="B16" authorId="0">
      <text>
        <r>
          <rPr>
            <sz val="8"/>
            <color indexed="81"/>
            <rFont val="Tahoma"/>
            <family val="2"/>
          </rPr>
          <t xml:space="preserve">The function point delivery rates that can be achieved on a project depend heavily on the technology and the project environment.   
As a broad rule of thumb, a delivery rate of around 10 to 15 function points per person month appears to be in-line with general industry experience for a Mainframe/COBOL environment.  An extensive treatment of U.S. averages for software productivity and quality is included in Capers Jones' book, Applied Software Measurement.
</t>
        </r>
      </text>
    </comment>
    <comment ref="B17" authorId="0">
      <text>
        <r>
          <rPr>
            <sz val="8"/>
            <color indexed="81"/>
            <rFont val="Tahoma"/>
            <family val="2"/>
          </rPr>
          <t>Enter a conversion factor to be used to convert person-months of effort to person-days of effort.  The default value is 21.5 days per month.</t>
        </r>
      </text>
    </comment>
  </commentList>
</comments>
</file>

<file path=xl/sharedStrings.xml><?xml version="1.0" encoding="utf-8"?>
<sst xmlns="http://schemas.openxmlformats.org/spreadsheetml/2006/main" count="357" uniqueCount="208">
  <si>
    <t>INTERNAL LOGICAL FILES (ILFs)</t>
  </si>
  <si>
    <t xml:space="preserve"> </t>
  </si>
  <si>
    <t># of</t>
  </si>
  <si>
    <t>Complexity</t>
  </si>
  <si>
    <t>List of files</t>
  </si>
  <si>
    <t>DETs</t>
  </si>
  <si>
    <t>RETs</t>
  </si>
  <si>
    <t>Low</t>
  </si>
  <si>
    <t>Average</t>
  </si>
  <si>
    <t xml:space="preserve">High </t>
  </si>
  <si>
    <t>Notes and Assumptions</t>
  </si>
  <si>
    <t>Summary</t>
  </si>
  <si>
    <t>There is a strong connection between the Entity-Relationship model of an application and the “Logical Files” of the “functional model” for that application. it can be applied in order to find the Logical Files of the IFPUG functional model</t>
  </si>
  <si>
    <t>Example of Internal Logical Files(ILFs):</t>
  </si>
  <si>
    <t>Complexity Calculation Matrix:</t>
  </si>
  <si>
    <t>“Entity-Relationship” model for an imaginary “web bookshop”</t>
  </si>
  <si>
    <t>EXTERNAL INTERFACE FILES (EIFs)</t>
  </si>
  <si>
    <t>High</t>
  </si>
  <si>
    <t>EXTERNAL INPUTS (EIs)</t>
  </si>
  <si>
    <t xml:space="preserve">List of inputs </t>
  </si>
  <si>
    <t>FTRs</t>
  </si>
  <si>
    <t>1. ID</t>
  </si>
  <si>
    <t>2. Name</t>
  </si>
  <si>
    <t>3. Gender</t>
  </si>
  <si>
    <t>4. Location</t>
  </si>
  <si>
    <t>5. Email Address</t>
  </si>
  <si>
    <t>6. Contact Number</t>
  </si>
  <si>
    <t>7. Remarks</t>
  </si>
  <si>
    <t>8. Add</t>
  </si>
  <si>
    <t>EXTERNAL OUTPUTS (EOs)</t>
  </si>
  <si>
    <t>List of Outputs</t>
  </si>
  <si>
    <t>Example of External Output:</t>
  </si>
  <si>
    <t>1. Days</t>
  </si>
  <si>
    <t>2. Hits</t>
  </si>
  <si>
    <t>3. % of Total Hits</t>
  </si>
  <si>
    <t>4. User Sessions</t>
  </si>
  <si>
    <t>5. Total Hits (weekday)</t>
  </si>
  <si>
    <t>6. Total % (weekday)</t>
  </si>
  <si>
    <t>7. Total User Sessions (weekday)</t>
  </si>
  <si>
    <t>8. Total Hits (weekend)</t>
  </si>
  <si>
    <t>9. Total % (weekend)</t>
  </si>
  <si>
    <t>10. Total User Sessions (weekend)</t>
  </si>
  <si>
    <t>EXTERNAL QUERIES (EQs)</t>
  </si>
  <si>
    <t>Input Side</t>
  </si>
  <si>
    <t>Output Side</t>
  </si>
  <si>
    <t>List of Queries</t>
  </si>
  <si>
    <t># of DETs</t>
  </si>
  <si>
    <t># of FTRs</t>
  </si>
  <si>
    <t>Example of External Queries:</t>
  </si>
  <si>
    <t>1. Due Date for Filing Return</t>
  </si>
  <si>
    <t>2. Status</t>
  </si>
  <si>
    <t>3. Category</t>
  </si>
  <si>
    <t>5. Gross Tax on Income</t>
  </si>
  <si>
    <t>6. Total Tax Payable</t>
  </si>
  <si>
    <t>7. TDS/TCS(if any)</t>
  </si>
  <si>
    <t>8. Tax Paid(Before 15/09/12)</t>
  </si>
  <si>
    <t>9. Tax Paid(Before 15/12/12)</t>
  </si>
  <si>
    <t>10. Tax Paid(Before 15/03/13)</t>
  </si>
  <si>
    <t>Steps To follow For Function Point Analysis</t>
  </si>
  <si>
    <t>2. List and analyze each of the components of the application.</t>
  </si>
  <si>
    <t>3. Review the Unadjusted Function Point Count.</t>
  </si>
  <si>
    <t>5. Identify a Calibration Factor.</t>
  </si>
  <si>
    <t>6. Identify a Function Point Delivery Rate (in function points per person-month)</t>
  </si>
  <si>
    <t>7. Identify a conversion factor (person-months to person-days).</t>
  </si>
  <si>
    <t>8. Review the high level estimate of total effort.</t>
  </si>
  <si>
    <t>Glossary</t>
  </si>
  <si>
    <t>Instruction to Use Sheet</t>
  </si>
  <si>
    <t>Internal Logical Files (ILFs)</t>
  </si>
  <si>
    <t>Cells highlighted in this color need to be filled by the user in order to do Functional Point Count</t>
  </si>
  <si>
    <t>A user identifiable group of logically related data or control information maintained within the
boundary of the application</t>
  </si>
  <si>
    <t>External Interface Files (EIFs)</t>
  </si>
  <si>
    <t>A user identifiable group of logically related data or control information referenced by the application, but maintained within the boundary of another application.</t>
  </si>
  <si>
    <t>External Inputs (EIs)</t>
  </si>
  <si>
    <t>An EI processes data or control information that comes from outside the application’s boundary.
The EI is an elementary process</t>
  </si>
  <si>
    <t>External Outputs (EOs)</t>
  </si>
  <si>
    <t>An EO is an elementary process that generates data or control information sent outside the
application’s boundary</t>
  </si>
  <si>
    <t>External Queries (EQs)</t>
  </si>
  <si>
    <t>An EQ is an elementary process made up of an input-output combination that results in data retrieval</t>
  </si>
  <si>
    <t>Data Element Type(DET)</t>
  </si>
  <si>
    <t>a data element type is a unique user recognizable, non-repeated field. For example, an account number that is stored in multiple fields is counted as one DET.</t>
  </si>
  <si>
    <t>Record Element Type(RET)</t>
  </si>
  <si>
    <t>A record element type is a user recognizable subgroup of data elements within an ILF or EIF</t>
  </si>
  <si>
    <t>File Type Reference(FTR)</t>
  </si>
  <si>
    <t>A file type referenced is: 
1.An internal logical file read or maintained by a transactional function 
or
2. An external interface file read by a transactional function</t>
  </si>
  <si>
    <t>SUMMARY</t>
  </si>
  <si>
    <t>Project Identification</t>
  </si>
  <si>
    <t>Customer Name</t>
  </si>
  <si>
    <t>Project Name</t>
  </si>
  <si>
    <t>Project Code</t>
  </si>
  <si>
    <t>Analyst</t>
  </si>
  <si>
    <t>Date</t>
  </si>
  <si>
    <t>Summary Estimates</t>
  </si>
  <si>
    <t xml:space="preserve">Unadjusted Function Point Count </t>
  </si>
  <si>
    <t>From FP worksheet</t>
  </si>
  <si>
    <t xml:space="preserve">Processing Complexity Adjustment Factor </t>
  </si>
  <si>
    <t>From PCA worksheet</t>
  </si>
  <si>
    <t>Adjusted Function Point Count (AFP)</t>
  </si>
  <si>
    <t>Calculated: (FP*PCA)</t>
  </si>
  <si>
    <t>Calibration Factor (CF)</t>
  </si>
  <si>
    <t>See note</t>
  </si>
  <si>
    <t>Total Function Point Measure (TFP)</t>
  </si>
  <si>
    <t>Calculated: (AFP*CF)</t>
  </si>
  <si>
    <t>Delivery Rate (DR) in FPs/person month</t>
  </si>
  <si>
    <t>Days per person-month (DPM)</t>
  </si>
  <si>
    <t>High Level Effort Estimate (in person-days)</t>
  </si>
  <si>
    <t>Calculated: (TFP/DR) * DPM</t>
  </si>
  <si>
    <t>Diagnostics</t>
  </si>
  <si>
    <t>VALUE ADJUSTMENT FACTOR (VAF)</t>
  </si>
  <si>
    <t>General Systems Characteristics</t>
  </si>
  <si>
    <t>Degree of Influence   (0-5)</t>
  </si>
  <si>
    <t>Description</t>
  </si>
  <si>
    <t>1.</t>
  </si>
  <si>
    <t>Data Communications</t>
  </si>
  <si>
    <t>2.</t>
  </si>
  <si>
    <t>Distributed Processing</t>
  </si>
  <si>
    <t>3.</t>
  </si>
  <si>
    <t>Performance</t>
  </si>
  <si>
    <t>4.</t>
  </si>
  <si>
    <t>Heavily Used Configuration</t>
  </si>
  <si>
    <t>5.</t>
  </si>
  <si>
    <t>Transaction Rates</t>
  </si>
  <si>
    <t>6.</t>
  </si>
  <si>
    <t>Online Data Entry</t>
  </si>
  <si>
    <t>7.</t>
  </si>
  <si>
    <t>Design for End User Efficiency</t>
  </si>
  <si>
    <t>8.</t>
  </si>
  <si>
    <t>Online Update</t>
  </si>
  <si>
    <t>9.</t>
  </si>
  <si>
    <t>Complex Processing</t>
  </si>
  <si>
    <t>10.</t>
  </si>
  <si>
    <t>Usable in Other Applications</t>
  </si>
  <si>
    <t>11.</t>
  </si>
  <si>
    <t>Installation Ease</t>
  </si>
  <si>
    <t>12.</t>
  </si>
  <si>
    <t>Operational Ease</t>
  </si>
  <si>
    <t>13.</t>
  </si>
  <si>
    <t>Multiple Sites</t>
  </si>
  <si>
    <t>14.</t>
  </si>
  <si>
    <t>Facilitate Change</t>
  </si>
  <si>
    <t>Total Degree of Influence (TDI)</t>
  </si>
  <si>
    <t>Calculated (sum of the above)</t>
  </si>
  <si>
    <t>Value Adjustment Factor (VAF)</t>
  </si>
  <si>
    <t>Calculated ((TDI*0.01)+0.65)</t>
  </si>
  <si>
    <t>UNADJUSTED FUNCTION POINT COUNT (FP)</t>
  </si>
  <si>
    <t>Function Type</t>
  </si>
  <si>
    <t>Functional Complexity</t>
  </si>
  <si>
    <t>Count</t>
  </si>
  <si>
    <t>Weight</t>
  </si>
  <si>
    <t xml:space="preserve">Function Points (FPs) </t>
  </si>
  <si>
    <t xml:space="preserve">FP % </t>
  </si>
  <si>
    <t>Total Unadjusted Function Point Count</t>
  </si>
  <si>
    <t xml:space="preserve">    2.a) Internal Logical Files (ILFs)</t>
  </si>
  <si>
    <t xml:space="preserve">    2.b) External Interface Files (EIFs)</t>
  </si>
  <si>
    <t xml:space="preserve">    2.c) External Inputs (EIs)</t>
  </si>
  <si>
    <t xml:space="preserve">    2.d) External Outputs (EOs)</t>
  </si>
  <si>
    <t xml:space="preserve">    2.e) External Queries (EQs)</t>
  </si>
  <si>
    <t>Cells marked with annotations have helping guidelines to use the sheet</t>
  </si>
  <si>
    <t xml:space="preserve">              </t>
  </si>
  <si>
    <t>Function Point Analysis Components</t>
  </si>
  <si>
    <t>Instructions</t>
  </si>
  <si>
    <t>1.Click of a the mouse</t>
  </si>
  <si>
    <t>2. Search values</t>
  </si>
  <si>
    <t>1. Internal Logical File (ILF) Order, composed by the RETs Order and Instalment;</t>
  </si>
  <si>
    <t>2. Internal Logical File (ILF) Article, composed by the RETs: Article, Book, CD and Gadget.</t>
  </si>
  <si>
    <t>4. Calculate the Value Adjustment Factor(Data to be entered in VAF Sheet).</t>
  </si>
  <si>
    <t>1. Identify the project or application being counted.(Identification Data to be entered in summary sheet)</t>
  </si>
  <si>
    <t xml:space="preserve">RETs that can be aggregated from the E-R model into Internal Logical Files will not be counted as a separate ILF.
</t>
  </si>
  <si>
    <t>List of DETs in case of Order:</t>
  </si>
  <si>
    <t>Tax calculator below is an example of External Query</t>
  </si>
  <si>
    <t>In this case DETs will be as follows:</t>
  </si>
  <si>
    <t>Below mentioned system activity report is an example of External Output</t>
  </si>
  <si>
    <t xml:space="preserve">Other type of inputs can be: </t>
  </si>
  <si>
    <t>4.Taxable Income After Deduction</t>
  </si>
  <si>
    <t>3. Action keys (command buttons)</t>
  </si>
  <si>
    <t>4. Error Messages</t>
  </si>
  <si>
    <t>5. Confirmation Messages (searching)</t>
  </si>
  <si>
    <t>6. Clicking on the an action key</t>
  </si>
  <si>
    <t>7. Scrolling</t>
  </si>
  <si>
    <t>8. Recursive fields are counted only once.</t>
  </si>
  <si>
    <t>1. Values read from an internal logical file or external interface file</t>
  </si>
  <si>
    <t>2. Color or Font changes on the screen</t>
  </si>
  <si>
    <t>3. Error Messages</t>
  </si>
  <si>
    <t>4. Confirmation Messages</t>
  </si>
  <si>
    <t>5. Recursive fields are counted only once.</t>
  </si>
  <si>
    <t>I. Input Side</t>
  </si>
  <si>
    <t>II. Outside</t>
  </si>
  <si>
    <t>III. The combined (unique) total input and outside DETs are used when rating EQs.</t>
  </si>
  <si>
    <t>Type of DETs are as follows:</t>
  </si>
  <si>
    <t>1. OrderID</t>
  </si>
  <si>
    <t>2. OrderDate</t>
  </si>
  <si>
    <t>3. OrderTotal</t>
  </si>
  <si>
    <t>4. PaymentType</t>
  </si>
  <si>
    <t>5. InstalmetNo</t>
  </si>
  <si>
    <t>6. ExpiryDate</t>
  </si>
  <si>
    <t>7. PaymentDate</t>
  </si>
  <si>
    <t>8. Amount</t>
  </si>
  <si>
    <r>
      <t xml:space="preserve">Example of External Input: </t>
    </r>
    <r>
      <rPr>
        <sz val="10"/>
        <rFont val="Arial"/>
        <family val="2"/>
      </rPr>
      <t>User addition form below is an example of External Input</t>
    </r>
  </si>
  <si>
    <t>In Case of Add EI (Add Action Button) DETs will be following:</t>
  </si>
  <si>
    <r>
      <rPr>
        <b/>
        <sz val="11"/>
        <color theme="1"/>
        <rFont val="Calibri"/>
        <family val="2"/>
        <scheme val="minor"/>
      </rPr>
      <t>Other EI will be:</t>
    </r>
    <r>
      <rPr>
        <sz val="11"/>
        <color theme="1"/>
        <rFont val="Calibri"/>
        <family val="2"/>
        <scheme val="minor"/>
      </rPr>
      <t xml:space="preserve"> Delete &amp; Modify</t>
    </r>
  </si>
  <si>
    <t>(In the Given Case)</t>
  </si>
  <si>
    <t>Please refer the diagram (2) depicted on the right side</t>
  </si>
  <si>
    <t>Sheets To be filled are arranged in the order to be filled by the user: 
Step 1. Fill in data in ILFs, EIFs, EIs, EOs &amp; EQs SHEET
Step 2. Fill in influence values for respective general System characteristics in VAF SHEET
Step 3. Fill in data of Calibration Factor, Delivery Rate &amp; Days per person-month in SUMMARY SHEET.</t>
  </si>
  <si>
    <r>
      <t xml:space="preserve">Example of External Interface Files(EIFs): 
</t>
    </r>
    <r>
      <rPr>
        <sz val="10"/>
        <rFont val="Arial"/>
        <family val="2"/>
      </rPr>
      <t xml:space="preserve">An EIF is similar to an ILF, but is maintained by another application (Please refer the example in. ILFs sheet) </t>
    </r>
  </si>
  <si>
    <t>For each Logical File, we choose the name corresponding to the most “meaningful” of the RETs it is composed by:</t>
  </si>
  <si>
    <r>
      <rPr>
        <b/>
        <sz val="10"/>
        <rFont val="Arial"/>
        <family val="2"/>
      </rPr>
      <t xml:space="preserve">Note: </t>
    </r>
    <r>
      <rPr>
        <sz val="10"/>
        <rFont val="Arial"/>
        <family val="2"/>
      </rPr>
      <t xml:space="preserve">
1. If an external input adds, changes and deletes (maintains) information on an internal logical file, then this represents three external inputs</t>
    </r>
    <r>
      <rPr>
        <b/>
        <sz val="10"/>
        <rFont val="Arial"/>
        <family val="2"/>
      </rPr>
      <t xml:space="preserve">
</t>
    </r>
    <r>
      <rPr>
        <sz val="10"/>
        <rFont val="Arial"/>
        <family val="2"/>
      </rPr>
      <t xml:space="preserve">2. For each EI FTR will be the Number of ILF or EIF that will be refer at the time of Updation of the of the data in the application
3. An External Input may update an internal logical file, but must also reference a "security file" to make sure that the user has appropriate security levels. This would be an example of two FTRs
</t>
    </r>
  </si>
  <si>
    <t>Notification Messages, Reports, Data from application to other application, Derived Data etc.</t>
  </si>
  <si>
    <r>
      <rPr>
        <b/>
        <sz val="11"/>
        <color theme="1"/>
        <rFont val="Calibri"/>
        <family val="2"/>
        <scheme val="minor"/>
      </rPr>
      <t>Note:</t>
    </r>
    <r>
      <rPr>
        <sz val="11"/>
        <color theme="1"/>
        <rFont val="Calibri"/>
        <family val="2"/>
        <scheme val="minor"/>
      </rPr>
      <t xml:space="preserve"> 
1. An external query cannot have calculated values or derived data . This characteristic distinguishes an external query from an external output.
2. If you get data from another application and add it to a file in your application, this is a combination get and add (external query and external input).
3. For each EQ FTR on Input Side &amp; Output Side will be the Number of ILF or EIF that will be refer at the time of inquiry of the of the data within the application</t>
    </r>
  </si>
  <si>
    <r>
      <rPr>
        <b/>
        <sz val="11"/>
        <color theme="1"/>
        <rFont val="Calibri"/>
        <family val="2"/>
        <scheme val="minor"/>
      </rPr>
      <t xml:space="preserve">NOTE: </t>
    </r>
    <r>
      <rPr>
        <sz val="11"/>
        <color theme="1"/>
        <rFont val="Calibri"/>
        <family val="2"/>
        <scheme val="minor"/>
      </rPr>
      <t>The value will be calculated automatically when sheets for five function types (ILFs, EIFs, EIs, EOs &amp; EQs) will be filled as per the values of the application.</t>
    </r>
  </si>
</sst>
</file>

<file path=xl/styles.xml><?xml version="1.0" encoding="utf-8"?>
<styleSheet xmlns="http://schemas.openxmlformats.org/spreadsheetml/2006/main">
  <numFmts count="2">
    <numFmt numFmtId="43" formatCode="_ * #,##0.00_ ;_ * \-#,##0.00_ ;_ * &quot;-&quot;??_ ;_ @_ "/>
    <numFmt numFmtId="164" formatCode="General_)"/>
  </numFmts>
  <fonts count="27">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theme="0"/>
      <name val="Calibri"/>
      <family val="2"/>
      <scheme val="minor"/>
    </font>
    <font>
      <b/>
      <sz val="11"/>
      <name val="Arial"/>
      <family val="2"/>
    </font>
    <font>
      <sz val="10"/>
      <name val="Arial"/>
      <family val="2"/>
    </font>
    <font>
      <b/>
      <sz val="10"/>
      <name val="Arial"/>
      <family val="2"/>
    </font>
    <font>
      <sz val="9"/>
      <color rgb="FF333333"/>
      <name val="Verdana"/>
      <family val="2"/>
    </font>
    <font>
      <sz val="8"/>
      <color indexed="81"/>
      <name val="Tahoma"/>
      <family val="2"/>
    </font>
    <font>
      <i/>
      <sz val="9"/>
      <name val="Arial"/>
      <family val="2"/>
    </font>
    <font>
      <b/>
      <i/>
      <sz val="9"/>
      <name val="Arial"/>
      <family val="2"/>
    </font>
    <font>
      <sz val="9"/>
      <name val="Arial"/>
      <family val="2"/>
    </font>
    <font>
      <i/>
      <sz val="10"/>
      <name val="Arial"/>
      <family val="2"/>
    </font>
    <font>
      <b/>
      <i/>
      <sz val="10"/>
      <name val="Arial"/>
      <family val="2"/>
    </font>
    <font>
      <i/>
      <sz val="9"/>
      <color indexed="10"/>
      <name val="Arial"/>
      <family val="2"/>
    </font>
    <font>
      <i/>
      <sz val="10"/>
      <color indexed="10"/>
      <name val="Arial"/>
      <family val="2"/>
    </font>
    <font>
      <sz val="10"/>
      <name val="Times New Roman"/>
      <family val="1"/>
    </font>
    <font>
      <i/>
      <sz val="9"/>
      <color indexed="10"/>
      <name val="Times New Roman"/>
      <family val="1"/>
    </font>
    <font>
      <sz val="9"/>
      <color indexed="81"/>
      <name val="Tahoma"/>
      <family val="2"/>
    </font>
    <font>
      <b/>
      <u/>
      <sz val="8"/>
      <color indexed="81"/>
      <name val="Tahoma"/>
      <family val="2"/>
    </font>
    <font>
      <u/>
      <sz val="8"/>
      <color indexed="81"/>
      <name val="Tahoma"/>
      <family val="2"/>
    </font>
    <font>
      <b/>
      <sz val="12"/>
      <color theme="0"/>
      <name val="Calibri"/>
      <family val="2"/>
      <scheme val="minor"/>
    </font>
    <font>
      <sz val="11"/>
      <name val="Calibri"/>
      <family val="2"/>
      <scheme val="minor"/>
    </font>
    <font>
      <sz val="8"/>
      <color theme="1"/>
      <name val="Calibri"/>
      <family val="2"/>
      <scheme val="minor"/>
    </font>
    <font>
      <i/>
      <sz val="9"/>
      <color theme="3"/>
      <name val="Arial"/>
      <family val="2"/>
    </font>
    <font>
      <i/>
      <sz val="10"/>
      <color theme="3"/>
      <name val="Arial"/>
      <family val="2"/>
    </font>
  </fonts>
  <fills count="8">
    <fill>
      <patternFill patternType="none"/>
    </fill>
    <fill>
      <patternFill patternType="gray125"/>
    </fill>
    <fill>
      <patternFill patternType="solid">
        <fgColor rgb="FFFFCC99"/>
      </patternFill>
    </fill>
    <fill>
      <patternFill patternType="solid">
        <fgColor theme="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3" tint="0.79998168889431442"/>
        <bgColor indexed="64"/>
      </patternFill>
    </fill>
  </fills>
  <borders count="44">
    <border>
      <left/>
      <right/>
      <top/>
      <bottom/>
      <diagonal/>
    </border>
    <border>
      <left style="thin">
        <color rgb="FF7F7F7F"/>
      </left>
      <right style="thin">
        <color rgb="FF7F7F7F"/>
      </right>
      <top style="thin">
        <color rgb="FF7F7F7F"/>
      </top>
      <bottom style="thin">
        <color rgb="FF7F7F7F"/>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right style="thin">
        <color rgb="FF7F7F7F"/>
      </right>
      <top style="thin">
        <color rgb="FF7F7F7F"/>
      </top>
      <bottom style="thin">
        <color rgb="FF7F7F7F"/>
      </bottom>
      <diagonal/>
    </border>
    <border>
      <left style="medium">
        <color indexed="64"/>
      </left>
      <right/>
      <top style="hair">
        <color indexed="64"/>
      </top>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hair">
        <color indexed="64"/>
      </top>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rgb="FF7F7F7F"/>
      </right>
      <top/>
      <bottom style="thin">
        <color rgb="FF7F7F7F"/>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hair">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diagonal/>
    </border>
  </borders>
  <cellStyleXfs count="7">
    <xf numFmtId="0" fontId="0" fillId="0" borderId="0"/>
    <xf numFmtId="43" fontId="1" fillId="0" borderId="0" applyFont="0" applyFill="0" applyBorder="0" applyAlignment="0" applyProtection="0"/>
    <xf numFmtId="0" fontId="2" fillId="2" borderId="1" applyNumberFormat="0" applyAlignment="0" applyProtection="0"/>
    <xf numFmtId="0" fontId="4" fillId="3" borderId="0" applyNumberFormat="0" applyBorder="0" applyAlignment="0" applyProtection="0"/>
    <xf numFmtId="164" fontId="5" fillId="5" borderId="2" applyBorder="0">
      <alignment horizontal="centerContinuous" vertical="center"/>
    </xf>
    <xf numFmtId="164" fontId="10" fillId="0" borderId="0">
      <alignment vertical="top" wrapText="1"/>
    </xf>
    <xf numFmtId="164" fontId="7" fillId="5" borderId="3" applyNumberFormat="0" applyBorder="0">
      <alignment horizontal="left"/>
    </xf>
  </cellStyleXfs>
  <cellXfs count="276">
    <xf numFmtId="0" fontId="0" fillId="0" borderId="0" xfId="0"/>
    <xf numFmtId="0" fontId="0" fillId="4" borderId="0" xfId="0" applyFill="1"/>
    <xf numFmtId="164" fontId="5" fillId="5" borderId="3" xfId="4" applyBorder="1">
      <alignment horizontal="centerContinuous" vertical="center"/>
    </xf>
    <xf numFmtId="164" fontId="5" fillId="5" borderId="2" xfId="4" applyBorder="1">
      <alignment horizontal="centerContinuous" vertical="center"/>
    </xf>
    <xf numFmtId="164" fontId="5" fillId="5" borderId="4" xfId="4" applyBorder="1">
      <alignment horizontal="centerContinuous" vertical="center"/>
    </xf>
    <xf numFmtId="0" fontId="6" fillId="4" borderId="0" xfId="0" applyFont="1" applyFill="1"/>
    <xf numFmtId="0" fontId="6" fillId="4" borderId="0" xfId="0" applyFont="1" applyFill="1" applyAlignment="1">
      <alignment horizontal="center"/>
    </xf>
    <xf numFmtId="0" fontId="6" fillId="5" borderId="5" xfId="0" applyFont="1" applyFill="1" applyBorder="1" applyAlignment="1">
      <alignment vertical="top"/>
    </xf>
    <xf numFmtId="0" fontId="6" fillId="5" borderId="5" xfId="0" applyFont="1" applyFill="1" applyBorder="1" applyAlignment="1">
      <alignment horizontal="center" vertical="top" wrapText="1"/>
    </xf>
    <xf numFmtId="0" fontId="6" fillId="5" borderId="5" xfId="0" applyFont="1" applyFill="1" applyBorder="1" applyAlignment="1">
      <alignment horizontal="centerContinuous" vertical="top"/>
    </xf>
    <xf numFmtId="0" fontId="6" fillId="5" borderId="6" xfId="0" applyFont="1" applyFill="1" applyBorder="1" applyAlignment="1">
      <alignment horizontal="center" vertical="top" wrapText="1"/>
    </xf>
    <xf numFmtId="0" fontId="6" fillId="5" borderId="7" xfId="0" applyFont="1" applyFill="1" applyBorder="1" applyAlignment="1">
      <alignment horizontal="centerContinuous" vertical="top"/>
    </xf>
    <xf numFmtId="0" fontId="6" fillId="5" borderId="8" xfId="0" applyFont="1" applyFill="1" applyBorder="1" applyAlignment="1">
      <alignment horizontal="centerContinuous" vertical="top"/>
    </xf>
    <xf numFmtId="0" fontId="6" fillId="4" borderId="0" xfId="0" applyFont="1" applyFill="1" applyAlignment="1">
      <alignment vertical="top"/>
    </xf>
    <xf numFmtId="0" fontId="0" fillId="4" borderId="0" xfId="0" applyFill="1" applyAlignment="1">
      <alignment vertical="top"/>
    </xf>
    <xf numFmtId="0" fontId="6" fillId="5" borderId="9" xfId="0" applyFont="1" applyFill="1" applyBorder="1" applyAlignment="1">
      <alignment vertical="top"/>
    </xf>
    <xf numFmtId="0" fontId="6" fillId="5" borderId="9" xfId="0" applyFont="1" applyFill="1" applyBorder="1" applyAlignment="1">
      <alignment horizontal="center" vertical="top" wrapText="1"/>
    </xf>
    <xf numFmtId="0" fontId="6" fillId="5" borderId="8" xfId="0" applyFont="1" applyFill="1" applyBorder="1" applyAlignment="1">
      <alignment horizontal="center" vertical="top"/>
    </xf>
    <xf numFmtId="0" fontId="6" fillId="5" borderId="10" xfId="0" applyFont="1" applyFill="1" applyBorder="1" applyAlignment="1">
      <alignment horizontal="center" vertical="top"/>
    </xf>
    <xf numFmtId="0" fontId="6" fillId="0" borderId="5" xfId="0" applyFont="1" applyBorder="1" applyAlignment="1" applyProtection="1">
      <alignment vertical="top" wrapText="1"/>
      <protection locked="0"/>
    </xf>
    <xf numFmtId="0" fontId="2" fillId="2" borderId="11" xfId="2" applyNumberFormat="1" applyBorder="1" applyAlignment="1" applyProtection="1">
      <alignment horizontal="center" vertical="top"/>
      <protection locked="0"/>
    </xf>
    <xf numFmtId="0" fontId="2" fillId="2" borderId="12" xfId="2" applyNumberFormat="1" applyBorder="1" applyAlignment="1" applyProtection="1">
      <alignment horizontal="center" vertical="top"/>
      <protection locked="0"/>
    </xf>
    <xf numFmtId="1" fontId="6" fillId="5" borderId="5" xfId="0" applyNumberFormat="1" applyFont="1" applyFill="1" applyBorder="1" applyAlignment="1" applyProtection="1">
      <alignment horizontal="center" vertical="top"/>
    </xf>
    <xf numFmtId="0" fontId="6" fillId="0" borderId="8"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2" fillId="2" borderId="14" xfId="2" applyNumberFormat="1" applyBorder="1" applyAlignment="1" applyProtection="1">
      <alignment horizontal="center" vertical="top"/>
      <protection locked="0"/>
    </xf>
    <xf numFmtId="1" fontId="6" fillId="5" borderId="13" xfId="0" applyNumberFormat="1" applyFont="1" applyFill="1" applyBorder="1" applyAlignment="1" applyProtection="1">
      <alignment horizontal="center" vertical="top"/>
    </xf>
    <xf numFmtId="0" fontId="6" fillId="0" borderId="15" xfId="0" applyFont="1" applyBorder="1" applyAlignment="1" applyProtection="1">
      <alignment vertical="top" wrapText="1"/>
      <protection locked="0"/>
    </xf>
    <xf numFmtId="0" fontId="2" fillId="2" borderId="16" xfId="2" applyNumberFormat="1" applyBorder="1" applyAlignment="1" applyProtection="1">
      <alignment horizontal="center" vertical="top"/>
      <protection locked="0"/>
    </xf>
    <xf numFmtId="0" fontId="7" fillId="5" borderId="3" xfId="0" applyFont="1" applyFill="1" applyBorder="1"/>
    <xf numFmtId="1" fontId="7" fillId="5" borderId="3" xfId="0" applyNumberFormat="1" applyFont="1" applyFill="1" applyBorder="1" applyAlignment="1">
      <alignment horizontal="center"/>
    </xf>
    <xf numFmtId="0" fontId="7" fillId="5" borderId="17" xfId="0" applyFont="1" applyFill="1" applyBorder="1"/>
    <xf numFmtId="0" fontId="6" fillId="4" borderId="22" xfId="0" applyFont="1" applyFill="1" applyBorder="1" applyAlignment="1">
      <alignment horizontal="center"/>
    </xf>
    <xf numFmtId="0" fontId="6" fillId="4" borderId="23" xfId="0" applyFont="1" applyFill="1" applyBorder="1"/>
    <xf numFmtId="0" fontId="6" fillId="4" borderId="0" xfId="0" applyFont="1" applyFill="1" applyBorder="1" applyAlignment="1">
      <alignment horizontal="center"/>
    </xf>
    <xf numFmtId="0" fontId="6" fillId="4" borderId="25" xfId="0" applyFont="1" applyFill="1" applyBorder="1"/>
    <xf numFmtId="0" fontId="6" fillId="4" borderId="24" xfId="0" applyFont="1" applyFill="1" applyBorder="1" applyAlignment="1">
      <alignment vertical="top" wrapText="1"/>
    </xf>
    <xf numFmtId="0" fontId="6" fillId="4" borderId="0" xfId="0" applyFont="1" applyFill="1" applyBorder="1" applyAlignment="1">
      <alignment vertical="top" wrapText="1"/>
    </xf>
    <xf numFmtId="0" fontId="0" fillId="4" borderId="0" xfId="0" applyFill="1" applyBorder="1" applyAlignment="1">
      <alignment horizontal="center"/>
    </xf>
    <xf numFmtId="0" fontId="8" fillId="4" borderId="0" xfId="0" applyFont="1" applyFill="1" applyBorder="1" applyAlignment="1">
      <alignment wrapText="1"/>
    </xf>
    <xf numFmtId="0" fontId="6" fillId="4" borderId="24" xfId="0" applyFont="1" applyFill="1" applyBorder="1"/>
    <xf numFmtId="0" fontId="6" fillId="4" borderId="27" xfId="0" applyFont="1" applyFill="1" applyBorder="1" applyAlignment="1">
      <alignment horizontal="center"/>
    </xf>
    <xf numFmtId="0" fontId="0" fillId="4" borderId="0" xfId="0" applyFill="1" applyAlignment="1">
      <alignment horizontal="center"/>
    </xf>
    <xf numFmtId="0" fontId="6" fillId="5" borderId="5" xfId="0" applyFont="1" applyFill="1" applyBorder="1" applyAlignment="1">
      <alignment horizontal="left" vertical="top"/>
    </xf>
    <xf numFmtId="0" fontId="6" fillId="5" borderId="10" xfId="0" applyFont="1" applyFill="1" applyBorder="1" applyAlignment="1">
      <alignment horizontal="center" vertical="top" wrapText="1"/>
    </xf>
    <xf numFmtId="0" fontId="2" fillId="2" borderId="11" xfId="2" applyBorder="1" applyAlignment="1" applyProtection="1">
      <alignment horizontal="center" vertical="top"/>
      <protection locked="0"/>
    </xf>
    <xf numFmtId="0" fontId="2" fillId="2" borderId="12" xfId="2" applyBorder="1" applyAlignment="1" applyProtection="1">
      <alignment horizontal="center" vertical="top"/>
      <protection locked="0"/>
    </xf>
    <xf numFmtId="0" fontId="6" fillId="5" borderId="5" xfId="0" applyFont="1" applyFill="1" applyBorder="1" applyAlignment="1" applyProtection="1">
      <alignment horizontal="center" vertical="top"/>
    </xf>
    <xf numFmtId="0" fontId="2" fillId="2" borderId="14" xfId="2" applyBorder="1" applyAlignment="1" applyProtection="1">
      <alignment horizontal="center" vertical="top"/>
      <protection locked="0"/>
    </xf>
    <xf numFmtId="0" fontId="6" fillId="5" borderId="13" xfId="0" applyFont="1" applyFill="1" applyBorder="1" applyAlignment="1" applyProtection="1">
      <alignment horizontal="center" vertical="top"/>
    </xf>
    <xf numFmtId="0" fontId="2" fillId="2" borderId="16" xfId="2" applyBorder="1" applyAlignment="1" applyProtection="1">
      <alignment horizontal="center" vertical="top"/>
      <protection locked="0"/>
    </xf>
    <xf numFmtId="0" fontId="7" fillId="5" borderId="3" xfId="0" applyFont="1" applyFill="1" applyBorder="1" applyAlignment="1">
      <alignment horizontal="center"/>
    </xf>
    <xf numFmtId="0" fontId="6" fillId="0" borderId="0" xfId="0" applyFont="1"/>
    <xf numFmtId="0" fontId="7" fillId="4" borderId="21" xfId="0" applyFont="1" applyFill="1" applyBorder="1"/>
    <xf numFmtId="0" fontId="6" fillId="5" borderId="5" xfId="0" applyFont="1" applyFill="1" applyBorder="1" applyAlignment="1">
      <alignment horizontal="left" vertical="top" wrapText="1"/>
    </xf>
    <xf numFmtId="0" fontId="6" fillId="5" borderId="9" xfId="0" applyFont="1" applyFill="1" applyBorder="1" applyAlignment="1">
      <alignment horizontal="left" vertical="top" wrapText="1"/>
    </xf>
    <xf numFmtId="0" fontId="6" fillId="5" borderId="10" xfId="0" applyFont="1" applyFill="1" applyBorder="1" applyAlignment="1">
      <alignment horizontal="centerContinuous" vertical="top"/>
    </xf>
    <xf numFmtId="0" fontId="6" fillId="0" borderId="5" xfId="0" applyFont="1" applyBorder="1" applyAlignment="1" applyProtection="1">
      <alignment vertical="top"/>
      <protection locked="0"/>
    </xf>
    <xf numFmtId="0" fontId="6" fillId="0" borderId="13" xfId="0" applyFont="1" applyBorder="1" applyAlignment="1" applyProtection="1">
      <alignment vertical="top"/>
      <protection locked="0"/>
    </xf>
    <xf numFmtId="0" fontId="6" fillId="4" borderId="22" xfId="0" applyFont="1" applyFill="1" applyBorder="1" applyAlignment="1">
      <alignment horizontal="left"/>
    </xf>
    <xf numFmtId="0" fontId="6" fillId="4" borderId="0" xfId="0" applyFont="1" applyFill="1" applyBorder="1" applyAlignment="1">
      <alignment horizontal="left"/>
    </xf>
    <xf numFmtId="0" fontId="0" fillId="4" borderId="24" xfId="0" applyFill="1" applyBorder="1"/>
    <xf numFmtId="0" fontId="0" fillId="4" borderId="25" xfId="0" applyFill="1" applyBorder="1"/>
    <xf numFmtId="0" fontId="6" fillId="4" borderId="0" xfId="0" applyFont="1" applyFill="1" applyBorder="1" applyAlignment="1">
      <alignment wrapText="1"/>
    </xf>
    <xf numFmtId="0" fontId="0" fillId="4" borderId="0" xfId="0" applyFill="1" applyBorder="1" applyAlignment="1">
      <alignment horizontal="left"/>
    </xf>
    <xf numFmtId="0" fontId="7" fillId="4" borderId="29" xfId="0" applyFont="1" applyFill="1" applyBorder="1"/>
    <xf numFmtId="0" fontId="0" fillId="4" borderId="0" xfId="0" applyFill="1" applyBorder="1"/>
    <xf numFmtId="0" fontId="0" fillId="4" borderId="30" xfId="0" applyFill="1" applyBorder="1"/>
    <xf numFmtId="0" fontId="0" fillId="4" borderId="26" xfId="0" applyFill="1" applyBorder="1"/>
    <xf numFmtId="0" fontId="0" fillId="4" borderId="27" xfId="0" applyFill="1" applyBorder="1" applyAlignment="1">
      <alignment horizontal="center"/>
    </xf>
    <xf numFmtId="0" fontId="0" fillId="4" borderId="31" xfId="0" applyFill="1" applyBorder="1"/>
    <xf numFmtId="0" fontId="6" fillId="5" borderId="8" xfId="0" applyFont="1" applyFill="1" applyBorder="1" applyAlignment="1">
      <alignment horizontal="center" vertical="top" wrapText="1"/>
    </xf>
    <xf numFmtId="0" fontId="6" fillId="5" borderId="9" xfId="0" applyFont="1" applyFill="1" applyBorder="1" applyAlignment="1">
      <alignment horizontal="left" vertical="top"/>
    </xf>
    <xf numFmtId="0" fontId="6" fillId="5" borderId="32" xfId="0" applyFont="1" applyFill="1" applyBorder="1" applyAlignment="1">
      <alignment horizontal="center" vertical="top" wrapText="1"/>
    </xf>
    <xf numFmtId="0" fontId="6" fillId="5" borderId="33" xfId="0" applyFont="1" applyFill="1" applyBorder="1" applyAlignment="1">
      <alignment horizontal="center" vertical="top" wrapText="1"/>
    </xf>
    <xf numFmtId="0" fontId="2" fillId="2" borderId="34" xfId="2" applyBorder="1" applyAlignment="1" applyProtection="1">
      <alignment horizontal="center" vertical="top"/>
      <protection locked="0"/>
    </xf>
    <xf numFmtId="0" fontId="6" fillId="0" borderId="0" xfId="0" applyFont="1" applyAlignment="1">
      <alignment horizontal="center"/>
    </xf>
    <xf numFmtId="0" fontId="0" fillId="4" borderId="23" xfId="0" applyFill="1" applyBorder="1"/>
    <xf numFmtId="0" fontId="0" fillId="4" borderId="28" xfId="0" applyFill="1" applyBorder="1"/>
    <xf numFmtId="164" fontId="5" fillId="6" borderId="3" xfId="4" applyFill="1" applyBorder="1">
      <alignment horizontal="centerContinuous" vertical="center"/>
    </xf>
    <xf numFmtId="164" fontId="5" fillId="6" borderId="2" xfId="4" applyFill="1" applyBorder="1">
      <alignment horizontal="centerContinuous" vertical="center"/>
    </xf>
    <xf numFmtId="164" fontId="5" fillId="6" borderId="4" xfId="4" applyFill="1" applyBorder="1">
      <alignment horizontal="centerContinuous" vertical="center"/>
    </xf>
    <xf numFmtId="0" fontId="6" fillId="5" borderId="6" xfId="0" applyFont="1" applyFill="1" applyBorder="1" applyAlignment="1">
      <alignment horizontal="centerContinuous" vertical="top"/>
    </xf>
    <xf numFmtId="0" fontId="6" fillId="5" borderId="3" xfId="0" applyFont="1" applyFill="1" applyBorder="1" applyAlignment="1">
      <alignment horizontal="center" vertical="top" wrapText="1"/>
    </xf>
    <xf numFmtId="0" fontId="6" fillId="5" borderId="17" xfId="0" applyFont="1" applyFill="1" applyBorder="1" applyAlignment="1">
      <alignment horizontal="center" vertical="top" wrapText="1"/>
    </xf>
    <xf numFmtId="0" fontId="6" fillId="5" borderId="10" xfId="0" applyFont="1" applyFill="1" applyBorder="1" applyAlignment="1">
      <alignment vertical="top" wrapText="1"/>
    </xf>
    <xf numFmtId="0" fontId="6" fillId="5" borderId="10" xfId="0" applyFont="1" applyFill="1" applyBorder="1" applyAlignment="1" applyProtection="1">
      <alignment horizontal="center" vertical="top"/>
    </xf>
    <xf numFmtId="0" fontId="6" fillId="5" borderId="15" xfId="0" applyFont="1" applyFill="1" applyBorder="1" applyAlignment="1" applyProtection="1">
      <alignment horizontal="center" vertical="top"/>
    </xf>
    <xf numFmtId="0" fontId="6" fillId="5" borderId="35" xfId="0" applyFont="1" applyFill="1" applyBorder="1" applyAlignment="1" applyProtection="1">
      <alignment horizontal="center" vertical="top"/>
    </xf>
    <xf numFmtId="0" fontId="7" fillId="5" borderId="17" xfId="0" applyFont="1" applyFill="1" applyBorder="1" applyAlignment="1">
      <alignment horizontal="center"/>
    </xf>
    <xf numFmtId="0" fontId="7" fillId="5" borderId="2" xfId="0" applyFont="1" applyFill="1" applyBorder="1" applyAlignment="1">
      <alignment horizontal="center"/>
    </xf>
    <xf numFmtId="164" fontId="10" fillId="0" borderId="36" xfId="5" applyFont="1" applyBorder="1" applyAlignment="1">
      <alignment vertical="center" wrapText="1"/>
    </xf>
    <xf numFmtId="164" fontId="10" fillId="0" borderId="36" xfId="5" applyFont="1" applyBorder="1" applyAlignment="1">
      <alignment vertical="center"/>
    </xf>
    <xf numFmtId="0" fontId="10" fillId="0" borderId="36" xfId="1" applyNumberFormat="1" applyFont="1" applyBorder="1" applyAlignment="1">
      <alignment vertical="center"/>
    </xf>
    <xf numFmtId="0" fontId="10" fillId="0" borderId="36" xfId="1" applyNumberFormat="1" applyFont="1" applyBorder="1" applyAlignment="1">
      <alignment vertical="center" wrapText="1"/>
    </xf>
    <xf numFmtId="164" fontId="10" fillId="0" borderId="0" xfId="5" applyFont="1" applyAlignment="1">
      <alignment vertical="center" wrapText="1"/>
    </xf>
    <xf numFmtId="0" fontId="12" fillId="0" borderId="36" xfId="1" applyNumberFormat="1" applyFont="1" applyBorder="1" applyAlignment="1">
      <alignment vertical="center" wrapText="1"/>
    </xf>
    <xf numFmtId="0" fontId="12" fillId="4" borderId="0" xfId="1" applyNumberFormat="1" applyFont="1" applyFill="1" applyBorder="1" applyAlignment="1">
      <alignment vertical="center"/>
    </xf>
    <xf numFmtId="0" fontId="11" fillId="4" borderId="0" xfId="1" applyNumberFormat="1" applyFont="1" applyFill="1" applyBorder="1" applyAlignment="1">
      <alignment vertical="center"/>
    </xf>
    <xf numFmtId="0" fontId="12" fillId="0" borderId="36" xfId="1" applyNumberFormat="1" applyFont="1" applyBorder="1" applyAlignment="1">
      <alignment vertical="top" wrapText="1"/>
    </xf>
    <xf numFmtId="164" fontId="5" fillId="5" borderId="3" xfId="4" applyFont="1" applyFill="1" applyBorder="1" applyAlignment="1">
      <alignment horizontal="centerContinuous" vertical="center"/>
    </xf>
    <xf numFmtId="164" fontId="6" fillId="5" borderId="2" xfId="4" applyFont="1" applyFill="1" applyBorder="1" applyAlignment="1">
      <alignment horizontal="centerContinuous" vertical="center"/>
    </xf>
    <xf numFmtId="164" fontId="6" fillId="5" borderId="4" xfId="4" applyFont="1" applyFill="1" applyBorder="1" applyAlignment="1">
      <alignment horizontal="centerContinuous" vertical="center"/>
    </xf>
    <xf numFmtId="0" fontId="0" fillId="4" borderId="0" xfId="0" applyFill="1" applyAlignment="1">
      <alignment horizontal="left"/>
    </xf>
    <xf numFmtId="0" fontId="7" fillId="5" borderId="5" xfId="0" applyFont="1" applyFill="1" applyBorder="1" applyAlignment="1">
      <alignment horizontal="left"/>
    </xf>
    <xf numFmtId="0" fontId="6" fillId="5" borderId="6" xfId="0" applyFont="1" applyFill="1" applyBorder="1" applyAlignment="1">
      <alignment horizontal="left"/>
    </xf>
    <xf numFmtId="0" fontId="6" fillId="5" borderId="7" xfId="0" applyFont="1" applyFill="1" applyBorder="1" applyAlignment="1">
      <alignment horizontal="centerContinuous"/>
    </xf>
    <xf numFmtId="0" fontId="6" fillId="5" borderId="5" xfId="0" applyFont="1" applyFill="1" applyBorder="1"/>
    <xf numFmtId="49" fontId="6" fillId="0" borderId="5" xfId="0" applyNumberFormat="1" applyFont="1" applyBorder="1" applyProtection="1">
      <protection locked="0"/>
    </xf>
    <xf numFmtId="0" fontId="6" fillId="0" borderId="7" xfId="0" applyFont="1" applyBorder="1" applyAlignment="1" applyProtection="1">
      <alignment horizontal="centerContinuous"/>
      <protection locked="0"/>
    </xf>
    <xf numFmtId="0" fontId="6" fillId="5" borderId="13" xfId="0" applyFont="1" applyFill="1" applyBorder="1"/>
    <xf numFmtId="49" fontId="6" fillId="0" borderId="13" xfId="0" applyNumberFormat="1" applyFont="1" applyBorder="1" applyProtection="1">
      <protection locked="0"/>
    </xf>
    <xf numFmtId="0" fontId="6" fillId="0" borderId="40" xfId="0" applyFont="1" applyBorder="1" applyAlignment="1" applyProtection="1">
      <alignment horizontal="centerContinuous"/>
      <protection locked="0"/>
    </xf>
    <xf numFmtId="0" fontId="6" fillId="5" borderId="41" xfId="0" applyFont="1" applyFill="1" applyBorder="1"/>
    <xf numFmtId="0" fontId="6" fillId="0" borderId="41" xfId="0" applyNumberFormat="1" applyFont="1" applyBorder="1" applyProtection="1">
      <protection locked="0"/>
    </xf>
    <xf numFmtId="0" fontId="6" fillId="0" borderId="42" xfId="0" applyFont="1" applyBorder="1" applyAlignment="1" applyProtection="1">
      <alignment horizontal="centerContinuous"/>
      <protection locked="0"/>
    </xf>
    <xf numFmtId="0" fontId="6" fillId="5" borderId="8" xfId="0" applyFont="1" applyFill="1" applyBorder="1" applyAlignment="1">
      <alignment horizontal="center"/>
    </xf>
    <xf numFmtId="0" fontId="13" fillId="5" borderId="7" xfId="0" applyFont="1" applyFill="1" applyBorder="1"/>
    <xf numFmtId="0" fontId="6" fillId="5" borderId="15" xfId="0" applyFont="1" applyFill="1" applyBorder="1" applyAlignment="1">
      <alignment horizontal="center"/>
    </xf>
    <xf numFmtId="0" fontId="13" fillId="5" borderId="40" xfId="0" applyFont="1" applyFill="1" applyBorder="1"/>
    <xf numFmtId="1" fontId="6" fillId="5" borderId="15" xfId="0" applyNumberFormat="1" applyFont="1" applyFill="1" applyBorder="1" applyAlignment="1">
      <alignment horizontal="center"/>
    </xf>
    <xf numFmtId="1" fontId="13" fillId="5" borderId="40" xfId="0" applyNumberFormat="1" applyFont="1" applyFill="1" applyBorder="1"/>
    <xf numFmtId="0" fontId="2" fillId="2" borderId="14" xfId="2" applyBorder="1" applyAlignment="1" applyProtection="1">
      <alignment horizontal="center"/>
      <protection locked="0"/>
    </xf>
    <xf numFmtId="0" fontId="13" fillId="5" borderId="40" xfId="0" applyFont="1" applyFill="1" applyBorder="1" applyProtection="1"/>
    <xf numFmtId="0" fontId="6" fillId="5" borderId="13" xfId="0" applyFont="1" applyFill="1" applyBorder="1" applyAlignment="1">
      <alignment vertical="top"/>
    </xf>
    <xf numFmtId="0" fontId="13" fillId="5" borderId="40" xfId="0" applyFont="1" applyFill="1" applyBorder="1" applyAlignment="1">
      <alignment vertical="top"/>
    </xf>
    <xf numFmtId="164" fontId="7" fillId="5" borderId="3" xfId="6" applyBorder="1">
      <alignment horizontal="left"/>
    </xf>
    <xf numFmtId="1" fontId="7" fillId="5" borderId="17" xfId="6" applyNumberFormat="1" applyBorder="1" applyAlignment="1">
      <alignment horizontal="center"/>
    </xf>
    <xf numFmtId="164" fontId="13" fillId="5" borderId="4" xfId="6" applyFont="1" applyBorder="1">
      <alignment horizontal="left"/>
    </xf>
    <xf numFmtId="0" fontId="14" fillId="5" borderId="5" xfId="0" applyFont="1" applyFill="1" applyBorder="1" applyProtection="1"/>
    <xf numFmtId="0" fontId="13" fillId="5" borderId="6" xfId="0" applyFont="1" applyFill="1" applyBorder="1" applyAlignment="1" applyProtection="1">
      <alignment horizontal="left"/>
    </xf>
    <xf numFmtId="0" fontId="13" fillId="5" borderId="7" xfId="0" applyFont="1" applyFill="1" applyBorder="1" applyAlignment="1" applyProtection="1">
      <alignment horizontal="centerContinuous"/>
    </xf>
    <xf numFmtId="0" fontId="15" fillId="5" borderId="6" xfId="0" applyFont="1" applyFill="1" applyBorder="1" applyAlignment="1" applyProtection="1">
      <alignment horizontal="left"/>
    </xf>
    <xf numFmtId="0" fontId="15" fillId="5" borderId="7" xfId="0" applyFont="1" applyFill="1" applyBorder="1" applyProtection="1"/>
    <xf numFmtId="0" fontId="15" fillId="5" borderId="9" xfId="0" applyFont="1" applyFill="1" applyBorder="1" applyProtection="1"/>
    <xf numFmtId="0" fontId="15" fillId="5" borderId="0" xfId="0" applyFont="1" applyFill="1" applyAlignment="1" applyProtection="1">
      <alignment horizontal="left"/>
    </xf>
    <xf numFmtId="0" fontId="15" fillId="5" borderId="37" xfId="0" applyFont="1" applyFill="1" applyBorder="1" applyProtection="1"/>
    <xf numFmtId="0" fontId="15" fillId="5" borderId="0" xfId="0" applyFont="1" applyFill="1" applyBorder="1" applyAlignment="1" applyProtection="1">
      <alignment horizontal="left"/>
    </xf>
    <xf numFmtId="0" fontId="15" fillId="5" borderId="32" xfId="0" applyFont="1" applyFill="1" applyBorder="1" applyProtection="1"/>
    <xf numFmtId="0" fontId="15" fillId="5" borderId="38" xfId="0" applyFont="1" applyFill="1" applyBorder="1" applyAlignment="1" applyProtection="1">
      <alignment horizontal="left"/>
    </xf>
    <xf numFmtId="0" fontId="15" fillId="5" borderId="39" xfId="0" applyFont="1" applyFill="1" applyBorder="1" applyProtection="1"/>
    <xf numFmtId="0" fontId="16" fillId="4" borderId="0" xfId="0" applyFont="1" applyFill="1" applyBorder="1" applyProtection="1"/>
    <xf numFmtId="0" fontId="16" fillId="4" borderId="0" xfId="0" applyFont="1" applyFill="1" applyBorder="1" applyAlignment="1" applyProtection="1">
      <alignment horizontal="left"/>
    </xf>
    <xf numFmtId="164" fontId="5" fillId="5" borderId="3" xfId="4" applyFont="1" applyBorder="1">
      <alignment horizontal="centerContinuous" vertical="center"/>
    </xf>
    <xf numFmtId="0" fontId="17" fillId="4" borderId="0" xfId="0" applyFont="1" applyFill="1"/>
    <xf numFmtId="0" fontId="17" fillId="4" borderId="0" xfId="0" applyFont="1" applyFill="1" applyAlignment="1">
      <alignment horizontal="center"/>
    </xf>
    <xf numFmtId="0" fontId="6" fillId="5" borderId="5" xfId="0" applyFont="1" applyFill="1" applyBorder="1" applyAlignment="1" applyProtection="1">
      <alignment vertical="center"/>
    </xf>
    <xf numFmtId="0" fontId="6" fillId="5" borderId="6" xfId="0" applyFont="1" applyFill="1" applyBorder="1" applyAlignment="1" applyProtection="1">
      <alignment horizontal="center" vertical="center"/>
    </xf>
    <xf numFmtId="0" fontId="6" fillId="5" borderId="8" xfId="0" applyFont="1" applyFill="1" applyBorder="1" applyAlignment="1" applyProtection="1">
      <alignment horizontal="center" vertical="center" wrapText="1"/>
    </xf>
    <xf numFmtId="0" fontId="6" fillId="5" borderId="7" xfId="0" applyFont="1" applyFill="1" applyBorder="1" applyAlignment="1" applyProtection="1">
      <alignment horizontal="center" vertical="center"/>
    </xf>
    <xf numFmtId="49" fontId="6" fillId="5" borderId="5" xfId="0" applyNumberFormat="1" applyFont="1" applyFill="1" applyBorder="1"/>
    <xf numFmtId="0" fontId="6" fillId="5" borderId="6" xfId="0" applyFont="1" applyFill="1" applyBorder="1"/>
    <xf numFmtId="1" fontId="2" fillId="2" borderId="11" xfId="2" applyNumberFormat="1" applyBorder="1" applyAlignment="1" applyProtection="1">
      <alignment horizontal="center"/>
      <protection locked="0"/>
    </xf>
    <xf numFmtId="0" fontId="6" fillId="0" borderId="7" xfId="0" applyFont="1" applyBorder="1" applyAlignment="1" applyProtection="1">
      <alignment wrapText="1"/>
      <protection locked="0"/>
    </xf>
    <xf numFmtId="49" fontId="6" fillId="5" borderId="13" xfId="0" applyNumberFormat="1" applyFont="1" applyFill="1" applyBorder="1"/>
    <xf numFmtId="0" fontId="6" fillId="5" borderId="43" xfId="0" applyFont="1" applyFill="1" applyBorder="1"/>
    <xf numFmtId="1" fontId="2" fillId="2" borderId="14" xfId="2" applyNumberFormat="1" applyBorder="1" applyAlignment="1" applyProtection="1">
      <alignment horizontal="center"/>
      <protection locked="0"/>
    </xf>
    <xf numFmtId="0" fontId="6" fillId="0" borderId="40" xfId="0" applyFont="1" applyBorder="1" applyAlignment="1" applyProtection="1">
      <alignment wrapText="1"/>
      <protection locked="0"/>
    </xf>
    <xf numFmtId="1" fontId="2" fillId="2" borderId="16" xfId="2" applyNumberFormat="1" applyBorder="1" applyAlignment="1" applyProtection="1">
      <alignment horizontal="center"/>
      <protection locked="0"/>
    </xf>
    <xf numFmtId="1" fontId="6" fillId="5" borderId="8" xfId="0" applyNumberFormat="1" applyFont="1" applyFill="1" applyBorder="1" applyAlignment="1">
      <alignment horizontal="center"/>
    </xf>
    <xf numFmtId="0" fontId="13" fillId="5" borderId="7" xfId="0" applyFont="1" applyFill="1" applyBorder="1" applyAlignment="1">
      <alignment wrapText="1"/>
    </xf>
    <xf numFmtId="2" fontId="7" fillId="5" borderId="4" xfId="0" applyNumberFormat="1" applyFont="1" applyFill="1" applyBorder="1" applyAlignment="1">
      <alignment horizontal="center"/>
    </xf>
    <xf numFmtId="2" fontId="7" fillId="5" borderId="17" xfId="0" applyNumberFormat="1" applyFont="1" applyFill="1" applyBorder="1" applyAlignment="1">
      <alignment horizontal="center"/>
    </xf>
    <xf numFmtId="0" fontId="13" fillId="5" borderId="4" xfId="0" applyFont="1" applyFill="1" applyBorder="1" applyAlignment="1">
      <alignment wrapText="1"/>
    </xf>
    <xf numFmtId="0" fontId="14" fillId="5" borderId="3" xfId="0" applyFont="1" applyFill="1" applyBorder="1" applyProtection="1"/>
    <xf numFmtId="0" fontId="13" fillId="5" borderId="2" xfId="0" applyFont="1" applyFill="1" applyBorder="1" applyAlignment="1" applyProtection="1">
      <alignment horizontal="center"/>
    </xf>
    <xf numFmtId="0" fontId="13" fillId="5" borderId="2" xfId="0" applyFont="1" applyFill="1" applyBorder="1" applyAlignment="1" applyProtection="1">
      <alignment horizontal="center" wrapText="1"/>
    </xf>
    <xf numFmtId="0" fontId="13" fillId="5" borderId="4" xfId="0" applyFont="1" applyFill="1" applyBorder="1" applyAlignment="1" applyProtection="1">
      <alignment horizontal="center"/>
    </xf>
    <xf numFmtId="0" fontId="18" fillId="5" borderId="0" xfId="0" applyFont="1" applyFill="1" applyBorder="1" applyAlignment="1" applyProtection="1">
      <alignment horizontal="justify"/>
    </xf>
    <xf numFmtId="0" fontId="18" fillId="5" borderId="37" xfId="0" applyFont="1" applyFill="1" applyBorder="1" applyAlignment="1" applyProtection="1">
      <alignment horizontal="justify"/>
    </xf>
    <xf numFmtId="0" fontId="18" fillId="5" borderId="38" xfId="0" applyFont="1" applyFill="1" applyBorder="1" applyProtection="1"/>
    <xf numFmtId="0" fontId="18" fillId="5" borderId="38" xfId="0" applyFont="1" applyFill="1" applyBorder="1" applyAlignment="1" applyProtection="1">
      <alignment horizontal="center"/>
    </xf>
    <xf numFmtId="0" fontId="18" fillId="5" borderId="39" xfId="0" applyFont="1" applyFill="1" applyBorder="1" applyProtection="1"/>
    <xf numFmtId="164" fontId="5" fillId="5" borderId="3" xfId="4" applyBorder="1" applyAlignment="1">
      <alignment horizontal="centerContinuous" vertical="center"/>
    </xf>
    <xf numFmtId="0" fontId="6" fillId="5" borderId="5" xfId="0" applyFont="1" applyFill="1" applyBorder="1" applyAlignment="1">
      <alignment horizontal="center" wrapText="1"/>
    </xf>
    <xf numFmtId="0" fontId="6" fillId="5" borderId="6" xfId="0" applyFont="1" applyFill="1" applyBorder="1" applyAlignment="1">
      <alignment horizontal="center"/>
    </xf>
    <xf numFmtId="0" fontId="6" fillId="5" borderId="8" xfId="0" applyFont="1" applyFill="1" applyBorder="1" applyAlignment="1">
      <alignment horizontal="center" wrapText="1"/>
    </xf>
    <xf numFmtId="0" fontId="6" fillId="5" borderId="5" xfId="0" applyFont="1" applyFill="1" applyBorder="1" applyAlignment="1">
      <alignment horizontal="center"/>
    </xf>
    <xf numFmtId="1" fontId="6" fillId="5" borderId="6" xfId="0" applyNumberFormat="1" applyFont="1" applyFill="1" applyBorder="1" applyAlignment="1">
      <alignment horizontal="center"/>
    </xf>
    <xf numFmtId="0" fontId="6" fillId="5" borderId="9" xfId="0" applyFont="1" applyFill="1" applyBorder="1"/>
    <xf numFmtId="0" fontId="6" fillId="5" borderId="9" xfId="0" applyFont="1" applyFill="1" applyBorder="1" applyAlignment="1">
      <alignment horizontal="center"/>
    </xf>
    <xf numFmtId="1" fontId="6" fillId="5" borderId="10" xfId="0" applyNumberFormat="1" applyFont="1" applyFill="1" applyBorder="1" applyAlignment="1">
      <alignment horizontal="center"/>
    </xf>
    <xf numFmtId="1" fontId="6" fillId="5" borderId="0" xfId="0" applyNumberFormat="1" applyFont="1" applyFill="1" applyAlignment="1">
      <alignment horizontal="center"/>
    </xf>
    <xf numFmtId="0" fontId="6" fillId="5" borderId="10" xfId="0" applyFont="1" applyFill="1" applyBorder="1" applyAlignment="1">
      <alignment horizontal="center"/>
    </xf>
    <xf numFmtId="9" fontId="6" fillId="5" borderId="10" xfId="0" applyNumberFormat="1" applyFont="1" applyFill="1" applyBorder="1" applyAlignment="1">
      <alignment horizontal="center"/>
    </xf>
    <xf numFmtId="0" fontId="7" fillId="5" borderId="3" xfId="0" applyFont="1" applyFill="1" applyBorder="1" applyAlignment="1">
      <alignment horizontal="centerContinuous" wrapText="1"/>
    </xf>
    <xf numFmtId="0" fontId="7" fillId="5" borderId="2" xfId="0" applyFont="1" applyFill="1" applyBorder="1" applyAlignment="1">
      <alignment horizontal="centerContinuous"/>
    </xf>
    <xf numFmtId="1" fontId="7" fillId="5" borderId="2" xfId="0" applyNumberFormat="1" applyFont="1" applyFill="1" applyBorder="1" applyAlignment="1">
      <alignment horizontal="centerContinuous"/>
    </xf>
    <xf numFmtId="1" fontId="7" fillId="5" borderId="17" xfId="0" applyNumberFormat="1" applyFont="1" applyFill="1" applyBorder="1" applyAlignment="1">
      <alignment horizontal="center"/>
    </xf>
    <xf numFmtId="9" fontId="7" fillId="5" borderId="17" xfId="0" applyNumberFormat="1" applyFont="1" applyFill="1" applyBorder="1" applyAlignment="1">
      <alignment horizontal="center"/>
    </xf>
    <xf numFmtId="0" fontId="14" fillId="5" borderId="3" xfId="0" applyFont="1" applyFill="1" applyBorder="1"/>
    <xf numFmtId="0" fontId="13" fillId="5" borderId="2" xfId="0" applyFont="1" applyFill="1" applyBorder="1" applyAlignment="1">
      <alignment horizontal="center" wrapText="1"/>
    </xf>
    <xf numFmtId="0" fontId="13" fillId="5" borderId="2" xfId="0" applyFont="1" applyFill="1" applyBorder="1" applyAlignment="1">
      <alignment horizontal="center"/>
    </xf>
    <xf numFmtId="0" fontId="13" fillId="5" borderId="4" xfId="0" applyFont="1" applyFill="1" applyBorder="1" applyAlignment="1">
      <alignment horizontal="center" wrapText="1"/>
    </xf>
    <xf numFmtId="0" fontId="16" fillId="5" borderId="0" xfId="0" applyFont="1" applyFill="1" applyAlignment="1">
      <alignment horizontal="center"/>
    </xf>
    <xf numFmtId="0" fontId="16" fillId="5" borderId="37" xfId="0" applyFont="1" applyFill="1" applyBorder="1" applyAlignment="1">
      <alignment horizontal="center"/>
    </xf>
    <xf numFmtId="0" fontId="16" fillId="5" borderId="0" xfId="0" applyFont="1" applyFill="1" applyBorder="1" applyAlignment="1">
      <alignment horizontal="center"/>
    </xf>
    <xf numFmtId="0" fontId="16" fillId="5" borderId="38" xfId="0" applyFont="1" applyFill="1" applyBorder="1" applyAlignment="1">
      <alignment horizontal="center"/>
    </xf>
    <xf numFmtId="0" fontId="16" fillId="5" borderId="39" xfId="0" applyFont="1" applyFill="1" applyBorder="1" applyAlignment="1">
      <alignment horizontal="center"/>
    </xf>
    <xf numFmtId="0" fontId="2" fillId="2" borderId="34" xfId="2" applyNumberFormat="1" applyBorder="1" applyAlignment="1" applyProtection="1">
      <alignment horizontal="center" vertical="top"/>
      <protection locked="0"/>
    </xf>
    <xf numFmtId="0" fontId="11" fillId="0" borderId="36" xfId="1" applyNumberFormat="1" applyFont="1" applyBorder="1" applyAlignment="1">
      <alignment vertical="center"/>
    </xf>
    <xf numFmtId="0" fontId="12" fillId="0" borderId="36" xfId="1" applyNumberFormat="1" applyFont="1" applyBorder="1" applyAlignment="1">
      <alignment vertical="center"/>
    </xf>
    <xf numFmtId="0" fontId="4" fillId="3" borderId="29" xfId="3" applyBorder="1" applyAlignment="1">
      <alignment horizontal="centerContinuous" vertical="center"/>
    </xf>
    <xf numFmtId="0" fontId="0" fillId="0" borderId="36" xfId="0" applyBorder="1"/>
    <xf numFmtId="0" fontId="0" fillId="7" borderId="29" xfId="0" applyFill="1" applyBorder="1"/>
    <xf numFmtId="0" fontId="0" fillId="7" borderId="30" xfId="0" applyFill="1" applyBorder="1"/>
    <xf numFmtId="0" fontId="6" fillId="4" borderId="0" xfId="0" applyFont="1" applyFill="1" applyBorder="1"/>
    <xf numFmtId="0" fontId="0" fillId="4" borderId="0" xfId="0" applyFill="1" applyBorder="1" applyAlignment="1"/>
    <xf numFmtId="164" fontId="11" fillId="0" borderId="36" xfId="5" applyFont="1" applyBorder="1" applyAlignment="1">
      <alignment horizontal="center" vertical="top" wrapText="1"/>
    </xf>
    <xf numFmtId="0" fontId="22" fillId="3" borderId="36" xfId="3" applyFont="1" applyBorder="1" applyAlignment="1">
      <alignment horizontal="centerContinuous" vertical="center"/>
    </xf>
    <xf numFmtId="0" fontId="0" fillId="4" borderId="0" xfId="0" applyFill="1" applyBorder="1" applyAlignment="1">
      <alignment vertical="top"/>
    </xf>
    <xf numFmtId="0" fontId="7" fillId="4" borderId="0" xfId="0" applyFont="1" applyFill="1" applyBorder="1" applyAlignment="1"/>
    <xf numFmtId="0" fontId="7" fillId="4" borderId="24" xfId="0" applyFont="1" applyFill="1" applyBorder="1" applyAlignment="1"/>
    <xf numFmtId="0" fontId="6" fillId="4" borderId="27" xfId="0" applyFont="1" applyFill="1" applyBorder="1" applyAlignment="1">
      <alignment vertical="top" wrapText="1"/>
    </xf>
    <xf numFmtId="0" fontId="6" fillId="4" borderId="30" xfId="0" applyFont="1" applyFill="1" applyBorder="1"/>
    <xf numFmtId="0" fontId="6" fillId="4" borderId="31" xfId="0" applyFont="1" applyFill="1" applyBorder="1"/>
    <xf numFmtId="0" fontId="4" fillId="4" borderId="0" xfId="3" applyFill="1" applyBorder="1" applyAlignment="1">
      <alignment vertical="center"/>
    </xf>
    <xf numFmtId="0" fontId="4" fillId="4" borderId="0" xfId="3" applyNumberFormat="1" applyFill="1" applyBorder="1" applyAlignment="1">
      <alignment vertical="center"/>
    </xf>
    <xf numFmtId="0" fontId="4" fillId="3" borderId="29" xfId="3" applyBorder="1" applyAlignment="1">
      <alignment horizontal="center" vertical="center"/>
    </xf>
    <xf numFmtId="0" fontId="4" fillId="4" borderId="0" xfId="3" applyFill="1" applyBorder="1"/>
    <xf numFmtId="0" fontId="12" fillId="4" borderId="0" xfId="1" applyNumberFormat="1" applyFont="1" applyFill="1" applyBorder="1" applyAlignment="1">
      <alignment vertical="top" wrapText="1"/>
    </xf>
    <xf numFmtId="0" fontId="0" fillId="4" borderId="0" xfId="0" applyFont="1" applyFill="1" applyBorder="1"/>
    <xf numFmtId="0" fontId="11" fillId="4" borderId="0" xfId="0" applyFont="1" applyFill="1" applyBorder="1" applyAlignment="1">
      <alignment horizontal="left"/>
    </xf>
    <xf numFmtId="0" fontId="23" fillId="0" borderId="30" xfId="3" applyFont="1" applyFill="1" applyBorder="1" applyAlignment="1">
      <alignment horizontal="left" vertical="center" wrapText="1"/>
    </xf>
    <xf numFmtId="0" fontId="0" fillId="4" borderId="0" xfId="0" applyFill="1" applyAlignment="1">
      <alignment wrapText="1"/>
    </xf>
    <xf numFmtId="0" fontId="0" fillId="4" borderId="0" xfId="0" applyFill="1" applyAlignment="1"/>
    <xf numFmtId="0" fontId="0" fillId="4" borderId="21" xfId="0" applyFill="1" applyBorder="1"/>
    <xf numFmtId="0" fontId="0" fillId="4" borderId="22" xfId="0" applyFill="1" applyBorder="1" applyAlignment="1"/>
    <xf numFmtId="0" fontId="6" fillId="4" borderId="23" xfId="0" applyFont="1" applyFill="1" applyBorder="1" applyAlignment="1">
      <alignment horizontal="center"/>
    </xf>
    <xf numFmtId="0" fontId="6" fillId="4" borderId="25" xfId="0" applyFont="1" applyFill="1" applyBorder="1" applyAlignment="1">
      <alignment horizontal="center"/>
    </xf>
    <xf numFmtId="0" fontId="6" fillId="4" borderId="25" xfId="0" applyFont="1" applyFill="1" applyBorder="1" applyAlignment="1">
      <alignment vertical="top" wrapText="1"/>
    </xf>
    <xf numFmtId="0" fontId="8" fillId="4" borderId="26" xfId="0" applyFont="1" applyFill="1" applyBorder="1"/>
    <xf numFmtId="0" fontId="6" fillId="4" borderId="0" xfId="0" applyFont="1" applyFill="1" applyBorder="1" applyAlignment="1">
      <alignment horizontal="center" wrapText="1"/>
    </xf>
    <xf numFmtId="0" fontId="7" fillId="4" borderId="24" xfId="0" applyFont="1" applyFill="1" applyBorder="1"/>
    <xf numFmtId="0" fontId="6" fillId="4" borderId="21" xfId="0" applyFont="1" applyFill="1" applyBorder="1" applyAlignment="1">
      <alignment horizontal="left" vertical="top"/>
    </xf>
    <xf numFmtId="0" fontId="6" fillId="4" borderId="22" xfId="0" applyFont="1" applyFill="1" applyBorder="1" applyAlignment="1">
      <alignment vertical="top"/>
    </xf>
    <xf numFmtId="0" fontId="6" fillId="4" borderId="23" xfId="0" applyFont="1" applyFill="1" applyBorder="1" applyAlignment="1"/>
    <xf numFmtId="0" fontId="0" fillId="4" borderId="24" xfId="0" applyFill="1" applyBorder="1" applyAlignment="1">
      <alignment wrapText="1"/>
    </xf>
    <xf numFmtId="0" fontId="6" fillId="4" borderId="24" xfId="0" applyFont="1" applyFill="1" applyBorder="1" applyAlignment="1">
      <alignment wrapText="1"/>
    </xf>
    <xf numFmtId="0" fontId="0" fillId="4" borderId="24" xfId="0" applyFill="1" applyBorder="1" applyAlignment="1"/>
    <xf numFmtId="0" fontId="6" fillId="4" borderId="0" xfId="0" applyFont="1" applyFill="1" applyBorder="1" applyAlignment="1"/>
    <xf numFmtId="0" fontId="3" fillId="4" borderId="24" xfId="0" applyFont="1" applyFill="1" applyBorder="1"/>
    <xf numFmtId="0" fontId="7" fillId="4" borderId="29" xfId="0" applyFont="1" applyFill="1" applyBorder="1" applyAlignment="1">
      <alignment vertical="top"/>
    </xf>
    <xf numFmtId="0" fontId="0" fillId="4" borderId="25" xfId="0" applyFill="1" applyBorder="1" applyAlignment="1">
      <alignment wrapText="1"/>
    </xf>
    <xf numFmtId="0" fontId="0" fillId="4" borderId="0" xfId="0" applyFill="1" applyBorder="1" applyAlignment="1">
      <alignment horizontal="left" indent="3"/>
    </xf>
    <xf numFmtId="0" fontId="7" fillId="4" borderId="0" xfId="0" applyFont="1" applyFill="1" applyBorder="1"/>
    <xf numFmtId="0" fontId="3" fillId="4" borderId="0" xfId="0" applyFont="1" applyFill="1" applyBorder="1" applyAlignment="1">
      <alignment horizontal="left" indent="1"/>
    </xf>
    <xf numFmtId="0" fontId="7" fillId="4" borderId="25" xfId="0" applyFont="1" applyFill="1" applyBorder="1"/>
    <xf numFmtId="0" fontId="0" fillId="4" borderId="22" xfId="0" applyFill="1" applyBorder="1"/>
    <xf numFmtId="0" fontId="6" fillId="4" borderId="0" xfId="0" applyFont="1" applyFill="1" applyBorder="1" applyAlignment="1">
      <alignment horizontal="left" indent="1"/>
    </xf>
    <xf numFmtId="0" fontId="0" fillId="4" borderId="24" xfId="0" applyFill="1" applyBorder="1" applyAlignment="1">
      <alignment horizontal="left" vertical="top" indent="1"/>
    </xf>
    <xf numFmtId="0" fontId="6" fillId="4" borderId="24" xfId="0" applyFont="1" applyFill="1" applyBorder="1" applyAlignment="1">
      <alignment horizontal="left" vertical="top" indent="2"/>
    </xf>
    <xf numFmtId="0" fontId="0" fillId="4" borderId="25" xfId="0" applyFill="1" applyBorder="1" applyAlignment="1">
      <alignment horizontal="left" indent="1"/>
    </xf>
    <xf numFmtId="0" fontId="2" fillId="2" borderId="1" xfId="2" applyNumberFormat="1" applyAlignment="1">
      <alignment vertical="center"/>
    </xf>
    <xf numFmtId="0" fontId="3" fillId="7" borderId="31" xfId="0" applyFont="1" applyFill="1" applyBorder="1" applyAlignment="1">
      <alignment horizontal="center" vertical="top"/>
    </xf>
    <xf numFmtId="0" fontId="24" fillId="4" borderId="0" xfId="0" applyFont="1" applyFill="1" applyBorder="1" applyAlignment="1">
      <alignment horizontal="left" vertical="top"/>
    </xf>
    <xf numFmtId="0" fontId="25" fillId="5" borderId="5" xfId="0" applyFont="1" applyFill="1" applyBorder="1" applyProtection="1"/>
    <xf numFmtId="0" fontId="25" fillId="5" borderId="9" xfId="0" applyFont="1" applyFill="1" applyBorder="1" applyProtection="1"/>
    <xf numFmtId="0" fontId="25" fillId="5" borderId="32" xfId="0" applyFont="1" applyFill="1" applyBorder="1" applyProtection="1"/>
    <xf numFmtId="0" fontId="26" fillId="5" borderId="9" xfId="0" applyFont="1" applyFill="1" applyBorder="1"/>
    <xf numFmtId="0" fontId="26" fillId="5" borderId="32" xfId="0" applyFont="1" applyFill="1" applyBorder="1"/>
    <xf numFmtId="0" fontId="6" fillId="4" borderId="18" xfId="0" applyFont="1" applyFill="1" applyBorder="1" applyAlignment="1">
      <alignment horizontal="left" wrapText="1"/>
    </xf>
    <xf numFmtId="0" fontId="6" fillId="4" borderId="19" xfId="0" applyFont="1" applyFill="1" applyBorder="1" applyAlignment="1">
      <alignment horizontal="left" wrapText="1"/>
    </xf>
    <xf numFmtId="0" fontId="6" fillId="4" borderId="20" xfId="0" applyFont="1" applyFill="1" applyBorder="1" applyAlignment="1">
      <alignment horizontal="left" wrapText="1"/>
    </xf>
    <xf numFmtId="0" fontId="7" fillId="4" borderId="18" xfId="0" applyFont="1" applyFill="1" applyBorder="1" applyAlignment="1">
      <alignment horizontal="left" wrapText="1"/>
    </xf>
    <xf numFmtId="0" fontId="7" fillId="4" borderId="19" xfId="0" applyFont="1" applyFill="1" applyBorder="1" applyAlignment="1">
      <alignment horizontal="left" wrapText="1"/>
    </xf>
    <xf numFmtId="0" fontId="7" fillId="4" borderId="20" xfId="0" applyFont="1" applyFill="1" applyBorder="1" applyAlignment="1">
      <alignment horizontal="left" wrapText="1"/>
    </xf>
    <xf numFmtId="0" fontId="6" fillId="4" borderId="25" xfId="0" applyFont="1" applyFill="1" applyBorder="1" applyAlignment="1">
      <alignment horizontal="left" vertical="top" wrapText="1"/>
    </xf>
    <xf numFmtId="0" fontId="7" fillId="4" borderId="0" xfId="0" applyFont="1" applyFill="1" applyBorder="1" applyAlignment="1">
      <alignment horizontal="left" wrapText="1"/>
    </xf>
    <xf numFmtId="0" fontId="0" fillId="4" borderId="24" xfId="0" applyFill="1" applyBorder="1" applyAlignment="1">
      <alignment horizontal="left" vertical="top" wrapText="1" indent="1"/>
    </xf>
    <xf numFmtId="0" fontId="0" fillId="4" borderId="0" xfId="0" applyFill="1" applyBorder="1" applyAlignment="1">
      <alignment horizontal="left" vertical="top" wrapText="1" indent="1"/>
    </xf>
    <xf numFmtId="0" fontId="0" fillId="4" borderId="25" xfId="0" applyFill="1" applyBorder="1" applyAlignment="1">
      <alignment horizontal="left" vertical="top" wrapText="1" indent="1"/>
    </xf>
    <xf numFmtId="0" fontId="6" fillId="4" borderId="0" xfId="0" applyFont="1" applyFill="1" applyBorder="1" applyAlignment="1">
      <alignment horizontal="left" vertical="top" wrapText="1"/>
    </xf>
    <xf numFmtId="0" fontId="0" fillId="4" borderId="26" xfId="0" applyFill="1" applyBorder="1" applyAlignment="1">
      <alignment horizontal="left" vertical="top" wrapText="1"/>
    </xf>
    <xf numFmtId="0" fontId="0" fillId="4" borderId="27" xfId="0" applyFill="1" applyBorder="1" applyAlignment="1">
      <alignment horizontal="left" vertical="top"/>
    </xf>
    <xf numFmtId="0" fontId="0" fillId="4" borderId="28" xfId="0" applyFill="1" applyBorder="1" applyAlignment="1">
      <alignment horizontal="left" vertical="top"/>
    </xf>
  </cellXfs>
  <cellStyles count="7">
    <cellStyle name="Accent1" xfId="3" builtinId="29"/>
    <cellStyle name="Comma" xfId="1" builtinId="3"/>
    <cellStyle name="Input" xfId="2" builtinId="20"/>
    <cellStyle name="Instructions" xfId="5"/>
    <cellStyle name="Normal" xfId="0" builtinId="0"/>
    <cellStyle name="Sheet Heading" xfId="4"/>
    <cellStyle name="Total Row" xfId="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gif"/><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emf"/><Relationship Id="rId1" Type="http://schemas.openxmlformats.org/officeDocument/2006/relationships/image" Target="../media/image7.gif"/></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7.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2238375</xdr:colOff>
      <xdr:row>8</xdr:row>
      <xdr:rowOff>95249</xdr:rowOff>
    </xdr:from>
    <xdr:to>
      <xdr:col>3</xdr:col>
      <xdr:colOff>4038375</xdr:colOff>
      <xdr:row>17</xdr:row>
      <xdr:rowOff>171224</xdr:rowOff>
    </xdr:to>
    <xdr:sp macro="" textlink="">
      <xdr:nvSpPr>
        <xdr:cNvPr id="2" name="Rectangle 1"/>
        <xdr:cNvSpPr/>
      </xdr:nvSpPr>
      <xdr:spPr>
        <a:xfrm>
          <a:off x="8705850" y="1238249"/>
          <a:ext cx="1800000" cy="1790475"/>
        </a:xfrm>
        <a:prstGeom prst="rect">
          <a:avLst/>
        </a:prstGeom>
        <a:ln w="12700">
          <a:solidFill>
            <a:sysClr val="windowText" lastClr="000000"/>
          </a:solidFill>
          <a:prstDash val="dash"/>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US" sz="1100"/>
        </a:p>
      </xdr:txBody>
    </xdr:sp>
    <xdr:clientData/>
  </xdr:twoCellAnchor>
  <xdr:twoCellAnchor>
    <xdr:from>
      <xdr:col>3</xdr:col>
      <xdr:colOff>2352675</xdr:colOff>
      <xdr:row>9</xdr:row>
      <xdr:rowOff>0</xdr:rowOff>
    </xdr:from>
    <xdr:to>
      <xdr:col>3</xdr:col>
      <xdr:colOff>3905250</xdr:colOff>
      <xdr:row>17</xdr:row>
      <xdr:rowOff>18075</xdr:rowOff>
    </xdr:to>
    <xdr:sp macro="" textlink="">
      <xdr:nvSpPr>
        <xdr:cNvPr id="3" name="Oval 2"/>
        <xdr:cNvSpPr/>
      </xdr:nvSpPr>
      <xdr:spPr>
        <a:xfrm>
          <a:off x="8820150" y="1333500"/>
          <a:ext cx="1552575" cy="1542075"/>
        </a:xfrm>
        <a:prstGeom prst="ellipse">
          <a:avLst/>
        </a:prstGeom>
        <a:ln w="317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n-US" sz="1100"/>
        </a:p>
      </xdr:txBody>
    </xdr:sp>
    <xdr:clientData/>
  </xdr:twoCellAnchor>
  <xdr:twoCellAnchor>
    <xdr:from>
      <xdr:col>3</xdr:col>
      <xdr:colOff>2867026</xdr:colOff>
      <xdr:row>11</xdr:row>
      <xdr:rowOff>85725</xdr:rowOff>
    </xdr:from>
    <xdr:to>
      <xdr:col>3</xdr:col>
      <xdr:colOff>3381375</xdr:colOff>
      <xdr:row>12</xdr:row>
      <xdr:rowOff>111225</xdr:rowOff>
    </xdr:to>
    <xdr:sp macro="" textlink="">
      <xdr:nvSpPr>
        <xdr:cNvPr id="4" name="Rectangle 3"/>
        <xdr:cNvSpPr/>
      </xdr:nvSpPr>
      <xdr:spPr>
        <a:xfrm>
          <a:off x="9334501" y="1800225"/>
          <a:ext cx="514349" cy="216000"/>
        </a:xfrm>
        <a:prstGeom prst="rect">
          <a:avLst/>
        </a:prstGeom>
        <a:ln w="317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lang="en-US" sz="1100"/>
            <a:t>ILF</a:t>
          </a:r>
        </a:p>
      </xdr:txBody>
    </xdr:sp>
    <xdr:clientData/>
  </xdr:twoCellAnchor>
  <xdr:twoCellAnchor>
    <xdr:from>
      <xdr:col>3</xdr:col>
      <xdr:colOff>123825</xdr:colOff>
      <xdr:row>11</xdr:row>
      <xdr:rowOff>95250</xdr:rowOff>
    </xdr:from>
    <xdr:to>
      <xdr:col>3</xdr:col>
      <xdr:colOff>1343025</xdr:colOff>
      <xdr:row>14</xdr:row>
      <xdr:rowOff>123826</xdr:rowOff>
    </xdr:to>
    <xdr:sp macro="" textlink="">
      <xdr:nvSpPr>
        <xdr:cNvPr id="5" name="Oval 4"/>
        <xdr:cNvSpPr/>
      </xdr:nvSpPr>
      <xdr:spPr>
        <a:xfrm>
          <a:off x="6591300" y="1809750"/>
          <a:ext cx="1219200" cy="600076"/>
        </a:xfrm>
        <a:prstGeom prst="ellipse">
          <a:avLst/>
        </a:prstGeom>
        <a:ln w="317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lang="en-US" sz="1100"/>
            <a:t>User</a:t>
          </a:r>
        </a:p>
      </xdr:txBody>
    </xdr:sp>
    <xdr:clientData/>
  </xdr:twoCellAnchor>
  <xdr:twoCellAnchor>
    <xdr:from>
      <xdr:col>3</xdr:col>
      <xdr:colOff>2619375</xdr:colOff>
      <xdr:row>3</xdr:row>
      <xdr:rowOff>85725</xdr:rowOff>
    </xdr:from>
    <xdr:to>
      <xdr:col>3</xdr:col>
      <xdr:colOff>3619500</xdr:colOff>
      <xdr:row>5</xdr:row>
      <xdr:rowOff>85725</xdr:rowOff>
    </xdr:to>
    <xdr:sp macro="" textlink="">
      <xdr:nvSpPr>
        <xdr:cNvPr id="6" name="Oval 5"/>
        <xdr:cNvSpPr/>
      </xdr:nvSpPr>
      <xdr:spPr>
        <a:xfrm>
          <a:off x="9086850" y="276225"/>
          <a:ext cx="1000125" cy="381000"/>
        </a:xfrm>
        <a:prstGeom prst="ellipse">
          <a:avLst/>
        </a:prstGeom>
        <a:ln w="317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lang="en-US" sz="1100"/>
            <a:t>User</a:t>
          </a:r>
        </a:p>
      </xdr:txBody>
    </xdr:sp>
    <xdr:clientData/>
  </xdr:twoCellAnchor>
  <xdr:twoCellAnchor>
    <xdr:from>
      <xdr:col>3</xdr:col>
      <xdr:colOff>4391025</xdr:colOff>
      <xdr:row>11</xdr:row>
      <xdr:rowOff>114299</xdr:rowOff>
    </xdr:from>
    <xdr:to>
      <xdr:col>3</xdr:col>
      <xdr:colOff>5553074</xdr:colOff>
      <xdr:row>17</xdr:row>
      <xdr:rowOff>134099</xdr:rowOff>
    </xdr:to>
    <xdr:sp macro="" textlink="">
      <xdr:nvSpPr>
        <xdr:cNvPr id="7" name="Oval 6"/>
        <xdr:cNvSpPr/>
      </xdr:nvSpPr>
      <xdr:spPr>
        <a:xfrm>
          <a:off x="10858500" y="1828799"/>
          <a:ext cx="1162049" cy="1162800"/>
        </a:xfrm>
        <a:prstGeom prst="ellipse">
          <a:avLst/>
        </a:prstGeom>
        <a:ln w="3175"/>
      </xdr:spPr>
      <xdr:style>
        <a:lnRef idx="2">
          <a:schemeClr val="accent1"/>
        </a:lnRef>
        <a:fillRef idx="1">
          <a:schemeClr val="lt1"/>
        </a:fillRef>
        <a:effectRef idx="0">
          <a:schemeClr val="accent1"/>
        </a:effectRef>
        <a:fontRef idx="minor">
          <a:schemeClr val="dk1"/>
        </a:fontRef>
      </xdr:style>
      <xdr:txBody>
        <a:bodyPr vertOverflow="clip" rtlCol="0" anchor="t"/>
        <a:lstStyle/>
        <a:p>
          <a:pPr algn="ctr"/>
          <a:r>
            <a:rPr lang="en-US" sz="1100"/>
            <a:t>Other</a:t>
          </a:r>
        </a:p>
        <a:p>
          <a:pPr algn="ctr"/>
          <a:r>
            <a:rPr lang="en-US" sz="1100"/>
            <a:t>application</a:t>
          </a:r>
        </a:p>
      </xdr:txBody>
    </xdr:sp>
    <xdr:clientData/>
  </xdr:twoCellAnchor>
  <xdr:twoCellAnchor>
    <xdr:from>
      <xdr:col>3</xdr:col>
      <xdr:colOff>4686301</xdr:colOff>
      <xdr:row>14</xdr:row>
      <xdr:rowOff>161924</xdr:rowOff>
    </xdr:from>
    <xdr:to>
      <xdr:col>3</xdr:col>
      <xdr:colOff>5153025</xdr:colOff>
      <xdr:row>15</xdr:row>
      <xdr:rowOff>152399</xdr:rowOff>
    </xdr:to>
    <xdr:sp macro="" textlink="">
      <xdr:nvSpPr>
        <xdr:cNvPr id="8" name="Rectangle 7"/>
        <xdr:cNvSpPr/>
      </xdr:nvSpPr>
      <xdr:spPr>
        <a:xfrm>
          <a:off x="11153776" y="2447924"/>
          <a:ext cx="466724" cy="180975"/>
        </a:xfrm>
        <a:prstGeom prst="rect">
          <a:avLst/>
        </a:prstGeom>
        <a:ln w="317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lang="en-US" sz="1100"/>
            <a:t>ILF</a:t>
          </a:r>
        </a:p>
      </xdr:txBody>
    </xdr:sp>
    <xdr:clientData/>
  </xdr:twoCellAnchor>
  <xdr:twoCellAnchor>
    <xdr:from>
      <xdr:col>3</xdr:col>
      <xdr:colOff>3419475</xdr:colOff>
      <xdr:row>15</xdr:row>
      <xdr:rowOff>38100</xdr:rowOff>
    </xdr:from>
    <xdr:to>
      <xdr:col>3</xdr:col>
      <xdr:colOff>4686301</xdr:colOff>
      <xdr:row>15</xdr:row>
      <xdr:rowOff>61912</xdr:rowOff>
    </xdr:to>
    <xdr:cxnSp macro="">
      <xdr:nvCxnSpPr>
        <xdr:cNvPr id="9" name="Straight Arrow Connector 8"/>
        <xdr:cNvCxnSpPr>
          <a:stCxn id="8" idx="1"/>
        </xdr:cNvCxnSpPr>
      </xdr:nvCxnSpPr>
      <xdr:spPr>
        <a:xfrm flipH="1" flipV="1">
          <a:off x="9886950" y="2514600"/>
          <a:ext cx="1266826" cy="238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2333625</xdr:colOff>
      <xdr:row>17</xdr:row>
      <xdr:rowOff>47625</xdr:rowOff>
    </xdr:from>
    <xdr:to>
      <xdr:col>3</xdr:col>
      <xdr:colOff>3533775</xdr:colOff>
      <xdr:row>18</xdr:row>
      <xdr:rowOff>85725</xdr:rowOff>
    </xdr:to>
    <xdr:sp macro="" textlink="">
      <xdr:nvSpPr>
        <xdr:cNvPr id="10" name="TextBox 9"/>
        <xdr:cNvSpPr txBox="1"/>
      </xdr:nvSpPr>
      <xdr:spPr>
        <a:xfrm>
          <a:off x="8801100" y="2905125"/>
          <a:ext cx="12001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a:t>System Boundary</a:t>
          </a:r>
        </a:p>
      </xdr:txBody>
    </xdr:sp>
    <xdr:clientData/>
  </xdr:twoCellAnchor>
  <xdr:twoCellAnchor>
    <xdr:from>
      <xdr:col>3</xdr:col>
      <xdr:colOff>3119438</xdr:colOff>
      <xdr:row>5</xdr:row>
      <xdr:rowOff>85725</xdr:rowOff>
    </xdr:from>
    <xdr:to>
      <xdr:col>3</xdr:col>
      <xdr:colOff>3128963</xdr:colOff>
      <xdr:row>9</xdr:row>
      <xdr:rowOff>0</xdr:rowOff>
    </xdr:to>
    <xdr:cxnSp macro="">
      <xdr:nvCxnSpPr>
        <xdr:cNvPr id="11" name="Straight Arrow Connector 10"/>
        <xdr:cNvCxnSpPr>
          <a:stCxn id="6" idx="4"/>
          <a:endCxn id="3" idx="0"/>
        </xdr:cNvCxnSpPr>
      </xdr:nvCxnSpPr>
      <xdr:spPr>
        <a:xfrm>
          <a:off x="9586913" y="657225"/>
          <a:ext cx="9525" cy="67627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1164477</xdr:colOff>
      <xdr:row>11</xdr:row>
      <xdr:rowOff>183129</xdr:rowOff>
    </xdr:from>
    <xdr:to>
      <xdr:col>3</xdr:col>
      <xdr:colOff>2867026</xdr:colOff>
      <xdr:row>12</xdr:row>
      <xdr:rowOff>3225</xdr:rowOff>
    </xdr:to>
    <xdr:cxnSp macro="">
      <xdr:nvCxnSpPr>
        <xdr:cNvPr id="12" name="Straight Arrow Connector 11"/>
        <xdr:cNvCxnSpPr>
          <a:stCxn id="5" idx="7"/>
          <a:endCxn id="4" idx="1"/>
        </xdr:cNvCxnSpPr>
      </xdr:nvCxnSpPr>
      <xdr:spPr>
        <a:xfrm>
          <a:off x="7631952" y="1897629"/>
          <a:ext cx="1702549" cy="1059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1343025</xdr:colOff>
      <xdr:row>13</xdr:row>
      <xdr:rowOff>9038</xdr:rowOff>
    </xdr:from>
    <xdr:to>
      <xdr:col>3</xdr:col>
      <xdr:colOff>2352675</xdr:colOff>
      <xdr:row>13</xdr:row>
      <xdr:rowOff>14288</xdr:rowOff>
    </xdr:to>
    <xdr:cxnSp macro="">
      <xdr:nvCxnSpPr>
        <xdr:cNvPr id="13" name="Straight Arrow Connector 12"/>
        <xdr:cNvCxnSpPr>
          <a:stCxn id="3" idx="2"/>
          <a:endCxn id="5" idx="6"/>
        </xdr:cNvCxnSpPr>
      </xdr:nvCxnSpPr>
      <xdr:spPr>
        <a:xfrm flipH="1">
          <a:off x="7810500" y="2104538"/>
          <a:ext cx="1009650" cy="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2971800</xdr:colOff>
      <xdr:row>5</xdr:row>
      <xdr:rowOff>9525</xdr:rowOff>
    </xdr:from>
    <xdr:to>
      <xdr:col>3</xdr:col>
      <xdr:colOff>3176590</xdr:colOff>
      <xdr:row>8</xdr:row>
      <xdr:rowOff>157163</xdr:rowOff>
    </xdr:to>
    <xdr:sp macro="" textlink="">
      <xdr:nvSpPr>
        <xdr:cNvPr id="14" name="TextBox 13"/>
        <xdr:cNvSpPr txBox="1"/>
      </xdr:nvSpPr>
      <xdr:spPr>
        <a:xfrm rot="16200000">
          <a:off x="9182101" y="838199"/>
          <a:ext cx="719138" cy="20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a:t>Queries</a:t>
          </a:r>
        </a:p>
      </xdr:txBody>
    </xdr:sp>
    <xdr:clientData/>
  </xdr:twoCellAnchor>
  <xdr:twoCellAnchor>
    <xdr:from>
      <xdr:col>3</xdr:col>
      <xdr:colOff>1524001</xdr:colOff>
      <xdr:row>11</xdr:row>
      <xdr:rowOff>85724</xdr:rowOff>
    </xdr:from>
    <xdr:to>
      <xdr:col>3</xdr:col>
      <xdr:colOff>2095501</xdr:colOff>
      <xdr:row>12</xdr:row>
      <xdr:rowOff>85725</xdr:rowOff>
    </xdr:to>
    <xdr:sp macro="" textlink="">
      <xdr:nvSpPr>
        <xdr:cNvPr id="15" name="TextBox 14"/>
        <xdr:cNvSpPr txBox="1"/>
      </xdr:nvSpPr>
      <xdr:spPr>
        <a:xfrm>
          <a:off x="7991476" y="1800224"/>
          <a:ext cx="571500"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a:t>Inputs</a:t>
          </a:r>
        </a:p>
      </xdr:txBody>
    </xdr:sp>
    <xdr:clientData/>
  </xdr:twoCellAnchor>
  <xdr:twoCellAnchor>
    <xdr:from>
      <xdr:col>3</xdr:col>
      <xdr:colOff>1466851</xdr:colOff>
      <xdr:row>12</xdr:row>
      <xdr:rowOff>123826</xdr:rowOff>
    </xdr:from>
    <xdr:to>
      <xdr:col>3</xdr:col>
      <xdr:colOff>2162175</xdr:colOff>
      <xdr:row>13</xdr:row>
      <xdr:rowOff>142876</xdr:rowOff>
    </xdr:to>
    <xdr:sp macro="" textlink="">
      <xdr:nvSpPr>
        <xdr:cNvPr id="16" name="TextBox 15"/>
        <xdr:cNvSpPr txBox="1"/>
      </xdr:nvSpPr>
      <xdr:spPr>
        <a:xfrm>
          <a:off x="7934326" y="2028826"/>
          <a:ext cx="695324"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outputs</a:t>
          </a:r>
        </a:p>
      </xdr:txBody>
    </xdr:sp>
    <xdr:clientData/>
  </xdr:twoCellAnchor>
  <xdr:twoCellAnchor>
    <xdr:from>
      <xdr:col>3</xdr:col>
      <xdr:colOff>4029079</xdr:colOff>
      <xdr:row>14</xdr:row>
      <xdr:rowOff>47625</xdr:rowOff>
    </xdr:from>
    <xdr:to>
      <xdr:col>3</xdr:col>
      <xdr:colOff>4400550</xdr:colOff>
      <xdr:row>15</xdr:row>
      <xdr:rowOff>66675</xdr:rowOff>
    </xdr:to>
    <xdr:sp macro="" textlink="">
      <xdr:nvSpPr>
        <xdr:cNvPr id="17" name="TextBox 16"/>
        <xdr:cNvSpPr txBox="1"/>
      </xdr:nvSpPr>
      <xdr:spPr>
        <a:xfrm>
          <a:off x="10496554" y="2333625"/>
          <a:ext cx="371471"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a:t>EIF</a:t>
          </a:r>
        </a:p>
      </xdr:txBody>
    </xdr:sp>
    <xdr:clientData/>
  </xdr:twoCellAnchor>
  <xdr:twoCellAnchor>
    <xdr:from>
      <xdr:col>0</xdr:col>
      <xdr:colOff>447673</xdr:colOff>
      <xdr:row>1</xdr:row>
      <xdr:rowOff>9523</xdr:rowOff>
    </xdr:from>
    <xdr:to>
      <xdr:col>1</xdr:col>
      <xdr:colOff>198073</xdr:colOff>
      <xdr:row>2</xdr:row>
      <xdr:rowOff>179023</xdr:rowOff>
    </xdr:to>
    <xdr:sp macro="" textlink="">
      <xdr:nvSpPr>
        <xdr:cNvPr id="31" name="TextBox 30"/>
        <xdr:cNvSpPr txBox="1"/>
      </xdr:nvSpPr>
      <xdr:spPr>
        <a:xfrm>
          <a:off x="447673" y="9523"/>
          <a:ext cx="360000" cy="360000"/>
        </a:xfrm>
        <a:prstGeom prst="ellipse">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lang="en-US" sz="1100" b="1">
              <a:solidFill>
                <a:sysClr val="windowText" lastClr="000000"/>
              </a:solidFill>
            </a:rPr>
            <a:t>1</a:t>
          </a:r>
        </a:p>
      </xdr:txBody>
    </xdr:sp>
    <xdr:clientData/>
  </xdr:twoCellAnchor>
  <xdr:twoCellAnchor>
    <xdr:from>
      <xdr:col>0</xdr:col>
      <xdr:colOff>438148</xdr:colOff>
      <xdr:row>17</xdr:row>
      <xdr:rowOff>19048</xdr:rowOff>
    </xdr:from>
    <xdr:to>
      <xdr:col>1</xdr:col>
      <xdr:colOff>188548</xdr:colOff>
      <xdr:row>18</xdr:row>
      <xdr:rowOff>188548</xdr:rowOff>
    </xdr:to>
    <xdr:sp macro="" textlink="">
      <xdr:nvSpPr>
        <xdr:cNvPr id="32" name="TextBox 31"/>
        <xdr:cNvSpPr txBox="1"/>
      </xdr:nvSpPr>
      <xdr:spPr>
        <a:xfrm>
          <a:off x="438148" y="3067048"/>
          <a:ext cx="360000" cy="360000"/>
        </a:xfrm>
        <a:prstGeom prst="ellipse">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lang="en-US" sz="1100" b="1">
              <a:solidFill>
                <a:sysClr val="windowText" lastClr="000000"/>
              </a:solidFill>
            </a:rPr>
            <a:t>3</a:t>
          </a:r>
        </a:p>
      </xdr:txBody>
    </xdr:sp>
    <xdr:clientData/>
  </xdr:twoCellAnchor>
  <xdr:twoCellAnchor>
    <xdr:from>
      <xdr:col>2</xdr:col>
      <xdr:colOff>428623</xdr:colOff>
      <xdr:row>2</xdr:row>
      <xdr:rowOff>9523</xdr:rowOff>
    </xdr:from>
    <xdr:to>
      <xdr:col>3</xdr:col>
      <xdr:colOff>179023</xdr:colOff>
      <xdr:row>3</xdr:row>
      <xdr:rowOff>179023</xdr:rowOff>
    </xdr:to>
    <xdr:sp macro="" textlink="">
      <xdr:nvSpPr>
        <xdr:cNvPr id="33" name="TextBox 32"/>
        <xdr:cNvSpPr txBox="1"/>
      </xdr:nvSpPr>
      <xdr:spPr>
        <a:xfrm>
          <a:off x="6286498" y="9523"/>
          <a:ext cx="360000" cy="360000"/>
        </a:xfrm>
        <a:prstGeom prst="ellipse">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lang="en-US" sz="1100" b="1">
              <a:solidFill>
                <a:sysClr val="windowText" lastClr="000000"/>
              </a:solidFill>
            </a:rPr>
            <a:t>2</a:t>
          </a:r>
        </a:p>
      </xdr:txBody>
    </xdr:sp>
    <xdr:clientData/>
  </xdr:twoCellAnchor>
  <xdr:twoCellAnchor>
    <xdr:from>
      <xdr:col>0</xdr:col>
      <xdr:colOff>438148</xdr:colOff>
      <xdr:row>22</xdr:row>
      <xdr:rowOff>19050</xdr:rowOff>
    </xdr:from>
    <xdr:to>
      <xdr:col>1</xdr:col>
      <xdr:colOff>188548</xdr:colOff>
      <xdr:row>23</xdr:row>
      <xdr:rowOff>179023</xdr:rowOff>
    </xdr:to>
    <xdr:sp macro="" textlink="">
      <xdr:nvSpPr>
        <xdr:cNvPr id="37" name="TextBox 36"/>
        <xdr:cNvSpPr txBox="1"/>
      </xdr:nvSpPr>
      <xdr:spPr>
        <a:xfrm>
          <a:off x="438148" y="4029075"/>
          <a:ext cx="360000" cy="350473"/>
        </a:xfrm>
        <a:prstGeom prst="ellipse">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lang="en-US" sz="1100" b="1">
              <a:solidFill>
                <a:sysClr val="windowText" lastClr="000000"/>
              </a:solidFill>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28576</xdr:colOff>
      <xdr:row>34</xdr:row>
      <xdr:rowOff>187932</xdr:rowOff>
    </xdr:from>
    <xdr:to>
      <xdr:col>7</xdr:col>
      <xdr:colOff>9525</xdr:colOff>
      <xdr:row>42</xdr:row>
      <xdr:rowOff>57150</xdr:rowOff>
    </xdr:to>
    <xdr:pic>
      <xdr:nvPicPr>
        <xdr:cNvPr id="3" name="Picture 12" descr="Internal Logical Table"/>
        <xdr:cNvPicPr>
          <a:picLocks noChangeAspect="1" noChangeArrowheads="1"/>
        </xdr:cNvPicPr>
      </xdr:nvPicPr>
      <xdr:blipFill>
        <a:blip xmlns:r="http://schemas.openxmlformats.org/officeDocument/2006/relationships" r:embed="rId1" cstate="print"/>
        <a:srcRect/>
        <a:stretch>
          <a:fillRect/>
        </a:stretch>
      </xdr:blipFill>
      <xdr:spPr bwMode="auto">
        <a:xfrm>
          <a:off x="5114926" y="7017357"/>
          <a:ext cx="2695574" cy="1393218"/>
        </a:xfrm>
        <a:prstGeom prst="rect">
          <a:avLst/>
        </a:prstGeom>
        <a:noFill/>
      </xdr:spPr>
    </xdr:pic>
    <xdr:clientData/>
  </xdr:twoCellAnchor>
  <xdr:twoCellAnchor editAs="oneCell">
    <xdr:from>
      <xdr:col>7</xdr:col>
      <xdr:colOff>66675</xdr:colOff>
      <xdr:row>0</xdr:row>
      <xdr:rowOff>47625</xdr:rowOff>
    </xdr:from>
    <xdr:to>
      <xdr:col>15</xdr:col>
      <xdr:colOff>447675</xdr:colOff>
      <xdr:row>20</xdr:row>
      <xdr:rowOff>104775</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7867650" y="47625"/>
          <a:ext cx="5257800" cy="4219575"/>
        </a:xfrm>
        <a:prstGeom prst="rect">
          <a:avLst/>
        </a:prstGeom>
        <a:noFill/>
        <a:ln w="3175">
          <a:solidFill>
            <a:schemeClr val="tx1"/>
          </a:solidFill>
          <a:miter lim="800000"/>
          <a:headEnd/>
          <a:tailEnd type="none" w="med" len="med"/>
        </a:ln>
        <a:effectLst/>
      </xdr:spPr>
    </xdr:pic>
    <xdr:clientData/>
  </xdr:twoCellAnchor>
  <xdr:twoCellAnchor editAs="oneCell">
    <xdr:from>
      <xdr:col>0</xdr:col>
      <xdr:colOff>1329396</xdr:colOff>
      <xdr:row>25</xdr:row>
      <xdr:rowOff>83484</xdr:rowOff>
    </xdr:from>
    <xdr:to>
      <xdr:col>4</xdr:col>
      <xdr:colOff>495300</xdr:colOff>
      <xdr:row>40</xdr:row>
      <xdr:rowOff>180975</xdr:rowOff>
    </xdr:to>
    <xdr:pic>
      <xdr:nvPicPr>
        <xdr:cNvPr id="1028" name="Picture 4" descr="https://functionalmetrics.files.wordpress.com/2010/04/e-r-web-bookshop-isa.jpg?w=500"/>
        <xdr:cNvPicPr>
          <a:picLocks noChangeAspect="1" noChangeArrowheads="1"/>
        </xdr:cNvPicPr>
      </xdr:nvPicPr>
      <xdr:blipFill>
        <a:blip xmlns:r="http://schemas.openxmlformats.org/officeDocument/2006/relationships" r:embed="rId3" cstate="print"/>
        <a:srcRect/>
        <a:stretch>
          <a:fillRect/>
        </a:stretch>
      </xdr:blipFill>
      <xdr:spPr bwMode="auto">
        <a:xfrm>
          <a:off x="1329396" y="5198409"/>
          <a:ext cx="2823504" cy="2954991"/>
        </a:xfrm>
        <a:prstGeom prst="rect">
          <a:avLst/>
        </a:prstGeom>
        <a:noFill/>
        <a:ln w="3175">
          <a:solidFill>
            <a:schemeClr val="tx1"/>
          </a:solidFill>
        </a:ln>
      </xdr:spPr>
    </xdr:pic>
    <xdr:clientData/>
  </xdr:twoCellAnchor>
  <xdr:twoCellAnchor editAs="oneCell">
    <xdr:from>
      <xdr:col>0</xdr:col>
      <xdr:colOff>180976</xdr:colOff>
      <xdr:row>25</xdr:row>
      <xdr:rowOff>85725</xdr:rowOff>
    </xdr:from>
    <xdr:to>
      <xdr:col>0</xdr:col>
      <xdr:colOff>1096844</xdr:colOff>
      <xdr:row>40</xdr:row>
      <xdr:rowOff>171450</xdr:rowOff>
    </xdr:to>
    <xdr:pic>
      <xdr:nvPicPr>
        <xdr:cNvPr id="1029" name="Picture 5" descr="https://functionalmetrics.files.wordpress.com/2010/04/e-r-web-bookshop-weak.jpg?w=500"/>
        <xdr:cNvPicPr>
          <a:picLocks noChangeAspect="1" noChangeArrowheads="1"/>
        </xdr:cNvPicPr>
      </xdr:nvPicPr>
      <xdr:blipFill>
        <a:blip xmlns:r="http://schemas.openxmlformats.org/officeDocument/2006/relationships" r:embed="rId4" cstate="print"/>
        <a:srcRect/>
        <a:stretch>
          <a:fillRect/>
        </a:stretch>
      </xdr:blipFill>
      <xdr:spPr bwMode="auto">
        <a:xfrm>
          <a:off x="180976" y="5200650"/>
          <a:ext cx="915868" cy="2943225"/>
        </a:xfrm>
        <a:prstGeom prst="rect">
          <a:avLst/>
        </a:prstGeom>
        <a:noFill/>
        <a:ln w="31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171450</xdr:rowOff>
    </xdr:from>
    <xdr:to>
      <xdr:col>2</xdr:col>
      <xdr:colOff>142875</xdr:colOff>
      <xdr:row>25</xdr:row>
      <xdr:rowOff>142875</xdr:rowOff>
    </xdr:to>
    <xdr:pic>
      <xdr:nvPicPr>
        <xdr:cNvPr id="2" name="Picture 12" descr="Internal Logical Table"/>
        <xdr:cNvPicPr>
          <a:picLocks noChangeAspect="1" noChangeArrowheads="1"/>
        </xdr:cNvPicPr>
      </xdr:nvPicPr>
      <xdr:blipFill>
        <a:blip xmlns:r="http://schemas.openxmlformats.org/officeDocument/2006/relationships" r:embed="rId1" cstate="print"/>
        <a:srcRect/>
        <a:stretch>
          <a:fillRect/>
        </a:stretch>
      </xdr:blipFill>
      <xdr:spPr bwMode="auto">
        <a:xfrm>
          <a:off x="0" y="4143375"/>
          <a:ext cx="2638425" cy="1114425"/>
        </a:xfrm>
        <a:prstGeom prst="rect">
          <a:avLst/>
        </a:prstGeom>
        <a:noFill/>
      </xdr:spPr>
    </xdr:pic>
    <xdr:clientData/>
  </xdr:twoCellAnchor>
  <xdr:twoCellAnchor editAs="oneCell">
    <xdr:from>
      <xdr:col>7</xdr:col>
      <xdr:colOff>66675</xdr:colOff>
      <xdr:row>0</xdr:row>
      <xdr:rowOff>47625</xdr:rowOff>
    </xdr:from>
    <xdr:to>
      <xdr:col>15</xdr:col>
      <xdr:colOff>447675</xdr:colOff>
      <xdr:row>20</xdr:row>
      <xdr:rowOff>66675</xdr:rowOff>
    </xdr:to>
    <xdr:pic>
      <xdr:nvPicPr>
        <xdr:cNvPr id="3"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7867650" y="47625"/>
          <a:ext cx="5257800" cy="4181475"/>
        </a:xfrm>
        <a:prstGeom prst="rect">
          <a:avLst/>
        </a:prstGeom>
        <a:noFill/>
        <a:ln w="3175">
          <a:solidFill>
            <a:schemeClr val="tx1"/>
          </a:solid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38099</xdr:colOff>
      <xdr:row>29</xdr:row>
      <xdr:rowOff>114300</xdr:rowOff>
    </xdr:from>
    <xdr:to>
      <xdr:col>6</xdr:col>
      <xdr:colOff>2581274</xdr:colOff>
      <xdr:row>37</xdr:row>
      <xdr:rowOff>28575</xdr:rowOff>
    </xdr:to>
    <xdr:pic>
      <xdr:nvPicPr>
        <xdr:cNvPr id="2" name="Picture 8" descr="External Input Table"/>
        <xdr:cNvPicPr>
          <a:picLocks noChangeAspect="1" noChangeArrowheads="1"/>
        </xdr:cNvPicPr>
      </xdr:nvPicPr>
      <xdr:blipFill>
        <a:blip xmlns:r="http://schemas.openxmlformats.org/officeDocument/2006/relationships" r:embed="rId1" cstate="print"/>
        <a:srcRect/>
        <a:stretch>
          <a:fillRect/>
        </a:stretch>
      </xdr:blipFill>
      <xdr:spPr bwMode="auto">
        <a:xfrm>
          <a:off x="5124449" y="6477000"/>
          <a:ext cx="2543175" cy="1438275"/>
        </a:xfrm>
        <a:prstGeom prst="rect">
          <a:avLst/>
        </a:prstGeom>
        <a:noFill/>
      </xdr:spPr>
    </xdr:pic>
    <xdr:clientData/>
  </xdr:twoCellAnchor>
  <xdr:twoCellAnchor editAs="oneCell">
    <xdr:from>
      <xdr:col>7</xdr:col>
      <xdr:colOff>66675</xdr:colOff>
      <xdr:row>0</xdr:row>
      <xdr:rowOff>66675</xdr:rowOff>
    </xdr:from>
    <xdr:to>
      <xdr:col>15</xdr:col>
      <xdr:colOff>447675</xdr:colOff>
      <xdr:row>20</xdr:row>
      <xdr:rowOff>47625</xdr:rowOff>
    </xdr:to>
    <xdr:pic>
      <xdr:nvPicPr>
        <xdr:cNvPr id="4"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7867650" y="66675"/>
          <a:ext cx="5257800" cy="4400550"/>
        </a:xfrm>
        <a:prstGeom prst="rect">
          <a:avLst/>
        </a:prstGeom>
        <a:noFill/>
        <a:ln w="3175">
          <a:solidFill>
            <a:schemeClr val="tx1"/>
          </a:solidFill>
          <a:miter lim="800000"/>
          <a:headEnd/>
          <a:tailEnd type="none" w="med" len="med"/>
        </a:ln>
        <a:effectLst/>
      </xdr:spPr>
    </xdr:pic>
    <xdr:clientData/>
  </xdr:twoCellAnchor>
  <xdr:twoCellAnchor editAs="oneCell">
    <xdr:from>
      <xdr:col>0</xdr:col>
      <xdr:colOff>0</xdr:colOff>
      <xdr:row>18</xdr:row>
      <xdr:rowOff>161925</xdr:rowOff>
    </xdr:from>
    <xdr:to>
      <xdr:col>3</xdr:col>
      <xdr:colOff>19050</xdr:colOff>
      <xdr:row>36</xdr:row>
      <xdr:rowOff>0</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3790950"/>
          <a:ext cx="2962275" cy="36766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19050</xdr:colOff>
      <xdr:row>37</xdr:row>
      <xdr:rowOff>175479</xdr:rowOff>
    </xdr:from>
    <xdr:to>
      <xdr:col>7</xdr:col>
      <xdr:colOff>19049</xdr:colOff>
      <xdr:row>42</xdr:row>
      <xdr:rowOff>180974</xdr:rowOff>
    </xdr:to>
    <xdr:pic>
      <xdr:nvPicPr>
        <xdr:cNvPr id="2" name="Picture 8" descr="EO EQ Table Function Points"/>
        <xdr:cNvPicPr>
          <a:picLocks noChangeAspect="1" noChangeArrowheads="1"/>
        </xdr:cNvPicPr>
      </xdr:nvPicPr>
      <xdr:blipFill>
        <a:blip xmlns:r="http://schemas.openxmlformats.org/officeDocument/2006/relationships" r:embed="rId1" cstate="print"/>
        <a:srcRect/>
        <a:stretch>
          <a:fillRect/>
        </a:stretch>
      </xdr:blipFill>
      <xdr:spPr bwMode="auto">
        <a:xfrm>
          <a:off x="5105400" y="7424004"/>
          <a:ext cx="2714624" cy="1148495"/>
        </a:xfrm>
        <a:prstGeom prst="rect">
          <a:avLst/>
        </a:prstGeom>
        <a:noFill/>
      </xdr:spPr>
    </xdr:pic>
    <xdr:clientData/>
  </xdr:twoCellAnchor>
  <xdr:twoCellAnchor editAs="oneCell">
    <xdr:from>
      <xdr:col>0</xdr:col>
      <xdr:colOff>47625</xdr:colOff>
      <xdr:row>20</xdr:row>
      <xdr:rowOff>28575</xdr:rowOff>
    </xdr:from>
    <xdr:to>
      <xdr:col>5</xdr:col>
      <xdr:colOff>622068</xdr:colOff>
      <xdr:row>35</xdr:row>
      <xdr:rowOff>142875</xdr:rowOff>
    </xdr:to>
    <xdr:pic>
      <xdr:nvPicPr>
        <xdr:cNvPr id="3" name="Picture 8"/>
        <xdr:cNvPicPr>
          <a:picLocks noChangeAspect="1" noChangeArrowheads="1"/>
        </xdr:cNvPicPr>
      </xdr:nvPicPr>
      <xdr:blipFill>
        <a:blip xmlns:r="http://schemas.openxmlformats.org/officeDocument/2006/relationships" r:embed="rId2" cstate="print"/>
        <a:srcRect l="583" t="1516" r="1362" b="1452"/>
        <a:stretch>
          <a:fillRect/>
        </a:stretch>
      </xdr:blipFill>
      <xdr:spPr bwMode="auto">
        <a:xfrm>
          <a:off x="47625" y="4038600"/>
          <a:ext cx="4946418" cy="2971800"/>
        </a:xfrm>
        <a:prstGeom prst="rect">
          <a:avLst/>
        </a:prstGeom>
        <a:noFill/>
        <a:ln w="3175">
          <a:solidFill>
            <a:schemeClr val="tx1"/>
          </a:solidFill>
        </a:ln>
      </xdr:spPr>
    </xdr:pic>
    <xdr:clientData/>
  </xdr:twoCellAnchor>
  <xdr:twoCellAnchor editAs="oneCell">
    <xdr:from>
      <xdr:col>7</xdr:col>
      <xdr:colOff>66675</xdr:colOff>
      <xdr:row>0</xdr:row>
      <xdr:rowOff>28575</xdr:rowOff>
    </xdr:from>
    <xdr:to>
      <xdr:col>15</xdr:col>
      <xdr:colOff>447675</xdr:colOff>
      <xdr:row>22</xdr:row>
      <xdr:rowOff>38100</xdr:rowOff>
    </xdr:to>
    <xdr:pic>
      <xdr:nvPicPr>
        <xdr:cNvPr id="4"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7867650" y="28575"/>
          <a:ext cx="5257800" cy="4400550"/>
        </a:xfrm>
        <a:prstGeom prst="rect">
          <a:avLst/>
        </a:prstGeom>
        <a:noFill/>
        <a:ln w="3175">
          <a:solidFill>
            <a:schemeClr val="tx1"/>
          </a:solidFill>
          <a:miter lim="800000"/>
          <a:headEnd/>
          <a:tailEnd type="none" w="med" len="med"/>
        </a:ln>
        <a:effectLst/>
      </xdr:spPr>
    </xdr:pic>
    <xdr:clientData/>
  </xdr:twoCellAnchor>
  <xdr:oneCellAnchor>
    <xdr:from>
      <xdr:col>0</xdr:col>
      <xdr:colOff>9525</xdr:colOff>
      <xdr:row>39</xdr:row>
      <xdr:rowOff>28572</xdr:rowOff>
    </xdr:from>
    <xdr:ext cx="5086350" cy="1000127"/>
    <xdr:sp macro="" textlink="">
      <xdr:nvSpPr>
        <xdr:cNvPr id="6" name="TextBox 5"/>
        <xdr:cNvSpPr txBox="1"/>
      </xdr:nvSpPr>
      <xdr:spPr>
        <a:xfrm>
          <a:off x="9525" y="7848597"/>
          <a:ext cx="5086350" cy="1000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chorCtr="0">
          <a:noAutofit/>
        </a:bodyPr>
        <a:lstStyle/>
        <a:p>
          <a:pPr algn="l"/>
          <a:r>
            <a:rPr lang="en-US" sz="1100" b="1"/>
            <a:t>Note: </a:t>
          </a:r>
        </a:p>
        <a:p>
          <a:pPr algn="l"/>
          <a:r>
            <a:rPr lang="en-US" sz="1100" b="0"/>
            <a:t>1. </a:t>
          </a:r>
          <a:r>
            <a:rPr lang="en-US" sz="1100"/>
            <a:t>If the Filed are dynamically coming from the database only</a:t>
          </a:r>
          <a:r>
            <a:rPr lang="en-US" sz="1100" baseline="0"/>
            <a:t> then it will be considered as a DET for the report</a:t>
          </a:r>
        </a:p>
        <a:p>
          <a:pPr algn="l"/>
          <a:r>
            <a:rPr lang="en-US" sz="1100"/>
            <a:t>2. For each EO FTR will be the Number of ILF or EIF that will be refer at the time of derivation of the of the data from the application</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37</xdr:row>
      <xdr:rowOff>152400</xdr:rowOff>
    </xdr:from>
    <xdr:to>
      <xdr:col>2</xdr:col>
      <xdr:colOff>314325</xdr:colOff>
      <xdr:row>45</xdr:row>
      <xdr:rowOff>28153</xdr:rowOff>
    </xdr:to>
    <xdr:pic>
      <xdr:nvPicPr>
        <xdr:cNvPr id="2" name="Picture 12" descr="EO EQ Table Function Points"/>
        <xdr:cNvPicPr>
          <a:picLocks noChangeAspect="1" noChangeArrowheads="1"/>
        </xdr:cNvPicPr>
      </xdr:nvPicPr>
      <xdr:blipFill>
        <a:blip xmlns:r="http://schemas.openxmlformats.org/officeDocument/2006/relationships" r:embed="rId1" cstate="print"/>
        <a:srcRect/>
        <a:stretch>
          <a:fillRect/>
        </a:stretch>
      </xdr:blipFill>
      <xdr:spPr bwMode="auto">
        <a:xfrm>
          <a:off x="0" y="7877175"/>
          <a:ext cx="2809875" cy="1399753"/>
        </a:xfrm>
        <a:prstGeom prst="rect">
          <a:avLst/>
        </a:prstGeom>
        <a:noFill/>
      </xdr:spPr>
    </xdr:pic>
    <xdr:clientData/>
  </xdr:twoCellAnchor>
  <xdr:twoCellAnchor editAs="oneCell">
    <xdr:from>
      <xdr:col>0</xdr:col>
      <xdr:colOff>304800</xdr:colOff>
      <xdr:row>20</xdr:row>
      <xdr:rowOff>9525</xdr:rowOff>
    </xdr:from>
    <xdr:to>
      <xdr:col>2</xdr:col>
      <xdr:colOff>28575</xdr:colOff>
      <xdr:row>37</xdr:row>
      <xdr:rowOff>60512</xdr:rowOff>
    </xdr:to>
    <xdr:pic>
      <xdr:nvPicPr>
        <xdr:cNvPr id="3" name="Picture 13" descr="Image result for tax calculator"/>
        <xdr:cNvPicPr>
          <a:picLocks noChangeAspect="1" noChangeArrowheads="1"/>
        </xdr:cNvPicPr>
      </xdr:nvPicPr>
      <xdr:blipFill>
        <a:blip xmlns:r="http://schemas.openxmlformats.org/officeDocument/2006/relationships" r:embed="rId2" cstate="print"/>
        <a:srcRect l="4136" t="15559" r="5263" b="3856"/>
        <a:stretch>
          <a:fillRect/>
        </a:stretch>
      </xdr:blipFill>
      <xdr:spPr bwMode="auto">
        <a:xfrm>
          <a:off x="304800" y="4152900"/>
          <a:ext cx="2219325" cy="3289487"/>
        </a:xfrm>
        <a:prstGeom prst="rect">
          <a:avLst/>
        </a:prstGeom>
        <a:noFill/>
      </xdr:spPr>
    </xdr:pic>
    <xdr:clientData/>
  </xdr:twoCellAnchor>
  <xdr:twoCellAnchor>
    <xdr:from>
      <xdr:col>2</xdr:col>
      <xdr:colOff>47625</xdr:colOff>
      <xdr:row>20</xdr:row>
      <xdr:rowOff>95250</xdr:rowOff>
    </xdr:from>
    <xdr:to>
      <xdr:col>2</xdr:col>
      <xdr:colOff>309086</xdr:colOff>
      <xdr:row>26</xdr:row>
      <xdr:rowOff>104775</xdr:rowOff>
    </xdr:to>
    <xdr:sp macro="" textlink="">
      <xdr:nvSpPr>
        <xdr:cNvPr id="4" name="Right Brace 3"/>
        <xdr:cNvSpPr/>
      </xdr:nvSpPr>
      <xdr:spPr>
        <a:xfrm>
          <a:off x="2543175" y="4238625"/>
          <a:ext cx="261461" cy="11525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2</xdr:col>
      <xdr:colOff>219076</xdr:colOff>
      <xdr:row>22</xdr:row>
      <xdr:rowOff>180975</xdr:rowOff>
    </xdr:from>
    <xdr:to>
      <xdr:col>3</xdr:col>
      <xdr:colOff>361951</xdr:colOff>
      <xdr:row>24</xdr:row>
      <xdr:rowOff>57150</xdr:rowOff>
    </xdr:to>
    <xdr:sp macro="" textlink="">
      <xdr:nvSpPr>
        <xdr:cNvPr id="5" name="TextBox 4"/>
        <xdr:cNvSpPr txBox="1"/>
      </xdr:nvSpPr>
      <xdr:spPr>
        <a:xfrm>
          <a:off x="2714626" y="4705350"/>
          <a:ext cx="5905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Input</a:t>
          </a:r>
        </a:p>
      </xdr:txBody>
    </xdr:sp>
    <xdr:clientData/>
  </xdr:twoCellAnchor>
  <xdr:twoCellAnchor>
    <xdr:from>
      <xdr:col>1</xdr:col>
      <xdr:colOff>342900</xdr:colOff>
      <xdr:row>35</xdr:row>
      <xdr:rowOff>19050</xdr:rowOff>
    </xdr:from>
    <xdr:to>
      <xdr:col>2</xdr:col>
      <xdr:colOff>114300</xdr:colOff>
      <xdr:row>35</xdr:row>
      <xdr:rowOff>38100</xdr:rowOff>
    </xdr:to>
    <xdr:cxnSp macro="">
      <xdr:nvCxnSpPr>
        <xdr:cNvPr id="6" name="Straight Arrow Connector 5"/>
        <xdr:cNvCxnSpPr/>
      </xdr:nvCxnSpPr>
      <xdr:spPr>
        <a:xfrm>
          <a:off x="2390775" y="7019925"/>
          <a:ext cx="219075" cy="19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34</xdr:row>
      <xdr:rowOff>95250</xdr:rowOff>
    </xdr:from>
    <xdr:to>
      <xdr:col>3</xdr:col>
      <xdr:colOff>219075</xdr:colOff>
      <xdr:row>35</xdr:row>
      <xdr:rowOff>171450</xdr:rowOff>
    </xdr:to>
    <xdr:sp macro="" textlink="">
      <xdr:nvSpPr>
        <xdr:cNvPr id="7" name="TextBox 6"/>
        <xdr:cNvSpPr txBox="1"/>
      </xdr:nvSpPr>
      <xdr:spPr>
        <a:xfrm>
          <a:off x="2514600" y="6905625"/>
          <a:ext cx="647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Output</a:t>
          </a:r>
        </a:p>
      </xdr:txBody>
    </xdr:sp>
    <xdr:clientData/>
  </xdr:twoCellAnchor>
  <xdr:twoCellAnchor>
    <xdr:from>
      <xdr:col>1</xdr:col>
      <xdr:colOff>352425</xdr:colOff>
      <xdr:row>32</xdr:row>
      <xdr:rowOff>0</xdr:rowOff>
    </xdr:from>
    <xdr:to>
      <xdr:col>2</xdr:col>
      <xdr:colOff>180975</xdr:colOff>
      <xdr:row>32</xdr:row>
      <xdr:rowOff>0</xdr:rowOff>
    </xdr:to>
    <xdr:cxnSp macro="">
      <xdr:nvCxnSpPr>
        <xdr:cNvPr id="8" name="Straight Arrow Connector 7"/>
        <xdr:cNvCxnSpPr/>
      </xdr:nvCxnSpPr>
      <xdr:spPr>
        <a:xfrm>
          <a:off x="2400300" y="6429375"/>
          <a:ext cx="2762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31</xdr:row>
      <xdr:rowOff>28575</xdr:rowOff>
    </xdr:from>
    <xdr:to>
      <xdr:col>3</xdr:col>
      <xdr:colOff>304800</xdr:colOff>
      <xdr:row>32</xdr:row>
      <xdr:rowOff>104775</xdr:rowOff>
    </xdr:to>
    <xdr:sp macro="" textlink="">
      <xdr:nvSpPr>
        <xdr:cNvPr id="9" name="TextBox 8"/>
        <xdr:cNvSpPr txBox="1"/>
      </xdr:nvSpPr>
      <xdr:spPr>
        <a:xfrm>
          <a:off x="2600325" y="6267450"/>
          <a:ext cx="647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Output</a:t>
          </a:r>
        </a:p>
      </xdr:txBody>
    </xdr:sp>
    <xdr:clientData/>
  </xdr:twoCellAnchor>
  <xdr:twoCellAnchor>
    <xdr:from>
      <xdr:col>1</xdr:col>
      <xdr:colOff>323850</xdr:colOff>
      <xdr:row>33</xdr:row>
      <xdr:rowOff>180975</xdr:rowOff>
    </xdr:from>
    <xdr:to>
      <xdr:col>2</xdr:col>
      <xdr:colOff>133350</xdr:colOff>
      <xdr:row>34</xdr:row>
      <xdr:rowOff>38101</xdr:rowOff>
    </xdr:to>
    <xdr:cxnSp macro="">
      <xdr:nvCxnSpPr>
        <xdr:cNvPr id="10" name="Straight Arrow Connector 9"/>
        <xdr:cNvCxnSpPr/>
      </xdr:nvCxnSpPr>
      <xdr:spPr>
        <a:xfrm flipV="1">
          <a:off x="2371725" y="6800850"/>
          <a:ext cx="257175" cy="476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xdr:colOff>
      <xdr:row>33</xdr:row>
      <xdr:rowOff>66675</xdr:rowOff>
    </xdr:from>
    <xdr:to>
      <xdr:col>3</xdr:col>
      <xdr:colOff>257175</xdr:colOff>
      <xdr:row>34</xdr:row>
      <xdr:rowOff>142875</xdr:rowOff>
    </xdr:to>
    <xdr:sp macro="" textlink="">
      <xdr:nvSpPr>
        <xdr:cNvPr id="11" name="TextBox 10"/>
        <xdr:cNvSpPr txBox="1"/>
      </xdr:nvSpPr>
      <xdr:spPr>
        <a:xfrm>
          <a:off x="2552700" y="6686550"/>
          <a:ext cx="647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Output</a:t>
          </a:r>
        </a:p>
      </xdr:txBody>
    </xdr:sp>
    <xdr:clientData/>
  </xdr:twoCellAnchor>
  <xdr:twoCellAnchor editAs="oneCell">
    <xdr:from>
      <xdr:col>11</xdr:col>
      <xdr:colOff>38099</xdr:colOff>
      <xdr:row>0</xdr:row>
      <xdr:rowOff>9525</xdr:rowOff>
    </xdr:from>
    <xdr:to>
      <xdr:col>18</xdr:col>
      <xdr:colOff>478864</xdr:colOff>
      <xdr:row>18</xdr:row>
      <xdr:rowOff>161925</xdr:rowOff>
    </xdr:to>
    <xdr:pic>
      <xdr:nvPicPr>
        <xdr:cNvPr id="12"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7972424" y="9525"/>
          <a:ext cx="4707965" cy="3914775"/>
        </a:xfrm>
        <a:prstGeom prst="rect">
          <a:avLst/>
        </a:prstGeom>
        <a:noFill/>
        <a:ln w="3175">
          <a:solidFill>
            <a:schemeClr val="tx1"/>
          </a:solidFill>
          <a:miter lim="800000"/>
          <a:headEnd/>
          <a:tailEnd type="none" w="med" len="med"/>
        </a:ln>
        <a:effectLst/>
      </xdr:spPr>
    </xdr:pic>
    <xdr:clientData/>
  </xdr:twoCellAnchor>
  <xdr:twoCellAnchor>
    <xdr:from>
      <xdr:col>0</xdr:col>
      <xdr:colOff>319088</xdr:colOff>
      <xdr:row>28</xdr:row>
      <xdr:rowOff>80963</xdr:rowOff>
    </xdr:from>
    <xdr:to>
      <xdr:col>0</xdr:col>
      <xdr:colOff>557213</xdr:colOff>
      <xdr:row>31</xdr:row>
      <xdr:rowOff>100013</xdr:rowOff>
    </xdr:to>
    <xdr:sp macro="" textlink="">
      <xdr:nvSpPr>
        <xdr:cNvPr id="17" name="TextBox 16"/>
        <xdr:cNvSpPr txBox="1"/>
      </xdr:nvSpPr>
      <xdr:spPr>
        <a:xfrm rot="16200000">
          <a:off x="142876" y="6029325"/>
          <a:ext cx="5905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Input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0</xdr:col>
      <xdr:colOff>304800</xdr:colOff>
      <xdr:row>34</xdr:row>
      <xdr:rowOff>142875</xdr:rowOff>
    </xdr:to>
    <xdr:sp macro="" textlink="">
      <xdr:nvSpPr>
        <xdr:cNvPr id="2" name="AutoShape 10" descr="blob:https://web.whatsapp.com/fa4b7102-545d-4a1a-85f2-595a352d7313"/>
        <xdr:cNvSpPr>
          <a:spLocks noChangeAspect="1" noChangeArrowheads="1"/>
        </xdr:cNvSpPr>
      </xdr:nvSpPr>
      <xdr:spPr bwMode="auto">
        <a:xfrm>
          <a:off x="0" y="5953125"/>
          <a:ext cx="304800" cy="304800"/>
        </a:xfrm>
        <a:prstGeom prst="rect">
          <a:avLst/>
        </a:prstGeom>
        <a:noFill/>
      </xdr:spPr>
    </xdr:sp>
    <xdr:clientData/>
  </xdr:twoCellAnchor>
  <xdr:twoCellAnchor editAs="oneCell">
    <xdr:from>
      <xdr:col>6</xdr:col>
      <xdr:colOff>76200</xdr:colOff>
      <xdr:row>0</xdr:row>
      <xdr:rowOff>76201</xdr:rowOff>
    </xdr:from>
    <xdr:to>
      <xdr:col>14</xdr:col>
      <xdr:colOff>400050</xdr:colOff>
      <xdr:row>19</xdr:row>
      <xdr:rowOff>59325</xdr:rowOff>
    </xdr:to>
    <xdr:pic>
      <xdr:nvPicPr>
        <xdr:cNvPr id="3" name="Picture 11"/>
        <xdr:cNvPicPr>
          <a:picLocks noChangeAspect="1" noChangeArrowheads="1"/>
        </xdr:cNvPicPr>
      </xdr:nvPicPr>
      <xdr:blipFill>
        <a:blip xmlns:r="http://schemas.openxmlformats.org/officeDocument/2006/relationships" r:embed="rId1" cstate="print"/>
        <a:srcRect/>
        <a:stretch>
          <a:fillRect/>
        </a:stretch>
      </xdr:blipFill>
      <xdr:spPr bwMode="auto">
        <a:xfrm>
          <a:off x="5229225" y="76201"/>
          <a:ext cx="5200650" cy="4136024"/>
        </a:xfrm>
        <a:prstGeom prst="rect">
          <a:avLst/>
        </a:prstGeom>
        <a:noFill/>
        <a:ln w="1">
          <a:solidFill>
            <a:sysClr val="windowText" lastClr="000000"/>
          </a:solid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85725</xdr:colOff>
      <xdr:row>0</xdr:row>
      <xdr:rowOff>28575</xdr:rowOff>
    </xdr:from>
    <xdr:to>
      <xdr:col>13</xdr:col>
      <xdr:colOff>73253</xdr:colOff>
      <xdr:row>18</xdr:row>
      <xdr:rowOff>133349</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5600700" y="28575"/>
          <a:ext cx="5473928" cy="4019549"/>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371475</xdr:colOff>
      <xdr:row>0</xdr:row>
      <xdr:rowOff>57150</xdr:rowOff>
    </xdr:from>
    <xdr:to>
      <xdr:col>12</xdr:col>
      <xdr:colOff>142875</xdr:colOff>
      <xdr:row>21</xdr:row>
      <xdr:rowOff>0</xdr:rowOff>
    </xdr:to>
    <xdr:pic>
      <xdr:nvPicPr>
        <xdr:cNvPr id="2"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5991225" y="57150"/>
          <a:ext cx="5257800" cy="4181475"/>
        </a:xfrm>
        <a:prstGeom prst="rect">
          <a:avLst/>
        </a:prstGeom>
        <a:noFill/>
        <a:ln w="3175">
          <a:solidFill>
            <a:schemeClr val="tx1"/>
          </a:solidFill>
          <a:miter lim="800000"/>
          <a:headEnd/>
          <a:tailEnd type="none" w="med" len="med"/>
        </a:ln>
        <a:effectLst/>
      </xdr:spPr>
    </xdr:pic>
    <xdr:clientData/>
  </xdr:twoCellAnchor>
  <xdr:twoCellAnchor editAs="oneCell">
    <xdr:from>
      <xdr:col>0</xdr:col>
      <xdr:colOff>0</xdr:colOff>
      <xdr:row>27</xdr:row>
      <xdr:rowOff>0</xdr:rowOff>
    </xdr:from>
    <xdr:to>
      <xdr:col>0</xdr:col>
      <xdr:colOff>304800</xdr:colOff>
      <xdr:row>28</xdr:row>
      <xdr:rowOff>142875</xdr:rowOff>
    </xdr:to>
    <xdr:sp macro="" textlink="">
      <xdr:nvSpPr>
        <xdr:cNvPr id="3" name="AutoShape 9" descr="blob:https://web.whatsapp.com/983f654d-d9ba-4ef0-8d0d-c8444f08daca"/>
        <xdr:cNvSpPr>
          <a:spLocks noChangeAspect="1" noChangeArrowheads="1"/>
        </xdr:cNvSpPr>
      </xdr:nvSpPr>
      <xdr:spPr bwMode="auto">
        <a:xfrm>
          <a:off x="0" y="4733925"/>
          <a:ext cx="304800" cy="304800"/>
        </a:xfrm>
        <a:prstGeom prst="rect">
          <a:avLst/>
        </a:prstGeom>
        <a:noFill/>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B3:M47"/>
  <sheetViews>
    <sheetView tabSelected="1" workbookViewId="0">
      <selection activeCell="B20" sqref="B20"/>
    </sheetView>
  </sheetViews>
  <sheetFormatPr defaultRowHeight="15"/>
  <cols>
    <col min="1" max="1" width="9.140625" style="1" customWidth="1"/>
    <col min="2" max="2" width="84.7109375" style="1" customWidth="1"/>
    <col min="3" max="3" width="9.140625" style="1"/>
    <col min="4" max="4" width="86.28515625" style="1" customWidth="1"/>
    <col min="5" max="16384" width="9.140625" style="1"/>
  </cols>
  <sheetData>
    <row r="3" spans="2:13" ht="15.75">
      <c r="B3" s="209" t="s">
        <v>58</v>
      </c>
      <c r="E3" s="66"/>
      <c r="F3" s="66"/>
      <c r="G3" s="66"/>
      <c r="H3" s="66"/>
      <c r="I3" s="66"/>
      <c r="J3" s="66"/>
      <c r="K3" s="66"/>
      <c r="L3" s="66"/>
      <c r="M3" s="66"/>
    </row>
    <row r="4" spans="2:13">
      <c r="B4" s="208" t="s">
        <v>200</v>
      </c>
      <c r="D4" s="204"/>
      <c r="E4" s="66"/>
      <c r="F4" s="66"/>
      <c r="G4" s="66"/>
      <c r="H4" s="66"/>
      <c r="I4" s="66"/>
      <c r="J4" s="66"/>
      <c r="K4" s="66"/>
      <c r="L4" s="66"/>
      <c r="M4" s="66"/>
    </row>
    <row r="5" spans="2:13">
      <c r="B5" s="92" t="s">
        <v>165</v>
      </c>
      <c r="C5" s="42"/>
      <c r="D5" s="205"/>
      <c r="E5" s="66"/>
      <c r="F5" s="66"/>
      <c r="G5" s="66"/>
      <c r="H5" s="66"/>
      <c r="I5" s="66"/>
      <c r="J5" s="66"/>
      <c r="K5" s="66"/>
      <c r="L5" s="66"/>
      <c r="M5" s="66"/>
    </row>
    <row r="6" spans="2:13">
      <c r="B6" s="92" t="s">
        <v>59</v>
      </c>
      <c r="D6" s="205"/>
      <c r="E6" s="66"/>
      <c r="F6" s="66"/>
      <c r="G6" s="66"/>
      <c r="H6" s="66"/>
      <c r="I6" s="66"/>
      <c r="J6" s="66"/>
      <c r="K6" s="66"/>
      <c r="L6" s="66"/>
      <c r="M6" s="66"/>
    </row>
    <row r="7" spans="2:13">
      <c r="B7" s="93" t="s">
        <v>151</v>
      </c>
      <c r="D7" s="205"/>
      <c r="E7" s="66"/>
      <c r="F7" s="66"/>
      <c r="G7" s="66"/>
      <c r="H7" s="66"/>
      <c r="I7" s="66"/>
      <c r="J7" s="66"/>
      <c r="K7" s="66"/>
      <c r="L7" s="66"/>
      <c r="M7" s="66"/>
    </row>
    <row r="8" spans="2:13">
      <c r="B8" s="94" t="s">
        <v>152</v>
      </c>
      <c r="D8" s="205"/>
      <c r="E8" s="66"/>
      <c r="F8" s="66"/>
      <c r="G8" s="66"/>
      <c r="H8" s="66"/>
      <c r="I8" s="66"/>
      <c r="J8" s="66"/>
      <c r="K8" s="66"/>
      <c r="L8" s="66"/>
      <c r="M8" s="66"/>
    </row>
    <row r="9" spans="2:13">
      <c r="B9" s="94" t="s">
        <v>153</v>
      </c>
      <c r="D9" s="205"/>
      <c r="E9" s="66"/>
      <c r="F9" s="66"/>
      <c r="G9" s="66"/>
      <c r="H9" s="66"/>
      <c r="I9" s="66"/>
      <c r="J9" s="66"/>
      <c r="K9" s="66"/>
      <c r="L9" s="66"/>
      <c r="M9" s="66"/>
    </row>
    <row r="10" spans="2:13">
      <c r="B10" s="94" t="s">
        <v>154</v>
      </c>
      <c r="D10" s="205"/>
      <c r="E10" s="66"/>
      <c r="F10" s="66"/>
      <c r="G10" s="66"/>
      <c r="H10" s="66"/>
      <c r="I10" s="66"/>
      <c r="J10" s="66"/>
      <c r="K10" s="66"/>
      <c r="L10" s="66"/>
      <c r="M10" s="66"/>
    </row>
    <row r="11" spans="2:13">
      <c r="B11" s="94" t="s">
        <v>155</v>
      </c>
      <c r="D11" s="205"/>
      <c r="E11" s="66"/>
      <c r="F11" s="66"/>
      <c r="G11" s="66"/>
      <c r="H11" s="66"/>
      <c r="I11" s="66"/>
      <c r="J11" s="66"/>
      <c r="K11" s="66"/>
      <c r="L11" s="66"/>
      <c r="M11" s="66"/>
    </row>
    <row r="12" spans="2:13">
      <c r="B12" s="91" t="s">
        <v>60</v>
      </c>
      <c r="D12" s="205"/>
      <c r="E12" s="66"/>
      <c r="F12" s="66"/>
      <c r="G12" s="66"/>
      <c r="H12" s="66"/>
      <c r="I12" s="66"/>
      <c r="J12" s="66"/>
      <c r="K12" s="66"/>
      <c r="L12" s="66"/>
      <c r="M12" s="66"/>
    </row>
    <row r="13" spans="2:13">
      <c r="B13" s="91" t="s">
        <v>164</v>
      </c>
      <c r="D13" s="205"/>
      <c r="E13" s="66"/>
      <c r="F13" s="66"/>
      <c r="G13" s="66"/>
      <c r="H13" s="66"/>
      <c r="I13" s="66"/>
      <c r="J13" s="66"/>
      <c r="K13" s="66"/>
      <c r="L13" s="66"/>
      <c r="M13" s="66"/>
    </row>
    <row r="14" spans="2:13">
      <c r="B14" s="91" t="s">
        <v>61</v>
      </c>
      <c r="D14" s="205"/>
      <c r="E14" s="66"/>
      <c r="F14" s="66"/>
      <c r="G14" s="66"/>
      <c r="H14" s="66"/>
      <c r="I14" s="66"/>
      <c r="J14" s="66"/>
      <c r="K14" s="66"/>
      <c r="L14" s="66"/>
      <c r="M14" s="66"/>
    </row>
    <row r="15" spans="2:13">
      <c r="B15" s="91" t="s">
        <v>62</v>
      </c>
      <c r="D15" s="205"/>
      <c r="E15" s="66"/>
      <c r="F15" s="66"/>
      <c r="G15" s="66"/>
      <c r="H15" s="66"/>
      <c r="I15" s="66"/>
      <c r="J15" s="66"/>
      <c r="K15" s="66"/>
      <c r="L15" s="66"/>
      <c r="M15" s="66"/>
    </row>
    <row r="16" spans="2:13">
      <c r="B16" s="91" t="s">
        <v>63</v>
      </c>
      <c r="D16" s="205"/>
      <c r="E16" s="66"/>
      <c r="F16" s="66"/>
      <c r="G16" s="66"/>
      <c r="H16" s="66"/>
      <c r="I16" s="66"/>
      <c r="J16" s="66"/>
      <c r="K16" s="66"/>
      <c r="L16" s="66"/>
      <c r="M16" s="66"/>
    </row>
    <row r="17" spans="2:13">
      <c r="B17" s="91" t="s">
        <v>64</v>
      </c>
      <c r="D17" s="205"/>
      <c r="E17" s="66"/>
      <c r="F17" s="66"/>
      <c r="G17" s="66"/>
      <c r="H17" s="66"/>
      <c r="I17" s="66"/>
      <c r="J17" s="66"/>
      <c r="K17" s="66"/>
      <c r="L17" s="66"/>
      <c r="M17" s="66"/>
    </row>
    <row r="18" spans="2:13">
      <c r="B18" s="95"/>
      <c r="D18" s="205"/>
      <c r="E18" s="66"/>
      <c r="F18" s="66"/>
      <c r="G18" s="66"/>
      <c r="H18" s="66"/>
      <c r="I18" s="66"/>
      <c r="J18" s="66"/>
      <c r="K18" s="66"/>
      <c r="L18" s="66"/>
      <c r="M18" s="66"/>
    </row>
    <row r="19" spans="2:13">
      <c r="B19" s="218" t="s">
        <v>159</v>
      </c>
      <c r="D19" s="205"/>
      <c r="E19" s="66"/>
      <c r="F19" s="66"/>
      <c r="G19" s="222" t="s">
        <v>157</v>
      </c>
      <c r="H19" s="66"/>
      <c r="I19" s="66"/>
      <c r="J19" s="66"/>
      <c r="K19" s="66"/>
      <c r="L19" s="66"/>
    </row>
    <row r="20" spans="2:13" ht="80.25" customHeight="1">
      <c r="B20" s="223" t="s">
        <v>201</v>
      </c>
      <c r="D20" s="254" t="s">
        <v>158</v>
      </c>
      <c r="E20" s="66"/>
      <c r="F20" s="66"/>
      <c r="G20" s="222"/>
      <c r="H20" s="66"/>
      <c r="I20" s="66"/>
      <c r="J20" s="66"/>
      <c r="K20" s="66"/>
      <c r="L20" s="66"/>
    </row>
    <row r="21" spans="2:13">
      <c r="B21" s="253" t="s">
        <v>68</v>
      </c>
    </row>
    <row r="22" spans="2:13">
      <c r="B22" s="203" t="s">
        <v>156</v>
      </c>
      <c r="D22" s="66"/>
      <c r="E22" s="219"/>
      <c r="F22" s="219"/>
      <c r="G22" s="219"/>
      <c r="H22" s="219"/>
      <c r="I22" s="219"/>
      <c r="J22" s="219"/>
      <c r="K22" s="219"/>
      <c r="L22" s="219"/>
    </row>
    <row r="23" spans="2:13">
      <c r="B23"/>
      <c r="D23" s="66"/>
      <c r="E23" s="66"/>
      <c r="F23" s="66"/>
      <c r="G23" s="66"/>
      <c r="H23" s="66"/>
      <c r="I23" s="66"/>
      <c r="J23" s="66"/>
      <c r="K23" s="66"/>
      <c r="L23" s="66"/>
    </row>
    <row r="24" spans="2:13">
      <c r="B24" s="202" t="s">
        <v>65</v>
      </c>
      <c r="D24" s="66"/>
      <c r="E24" s="66"/>
      <c r="F24" s="66"/>
      <c r="G24" s="66"/>
      <c r="H24" s="66"/>
      <c r="I24" s="66"/>
      <c r="J24" s="66"/>
      <c r="K24" s="66"/>
      <c r="L24" s="66"/>
    </row>
    <row r="25" spans="2:13">
      <c r="B25" s="200" t="s">
        <v>67</v>
      </c>
      <c r="D25" s="66"/>
      <c r="E25" s="220"/>
      <c r="F25" s="220"/>
      <c r="G25" s="220"/>
      <c r="H25" s="220"/>
      <c r="I25" s="220"/>
      <c r="J25" s="220"/>
      <c r="K25" s="220"/>
      <c r="L25" s="220"/>
    </row>
    <row r="26" spans="2:13" ht="24">
      <c r="B26" s="96" t="s">
        <v>69</v>
      </c>
      <c r="D26" s="66"/>
      <c r="E26" s="66"/>
      <c r="F26" s="66"/>
      <c r="G26" s="66"/>
      <c r="H26" s="66"/>
      <c r="I26" s="66"/>
      <c r="J26" s="66"/>
      <c r="K26" s="66"/>
      <c r="L26" s="66"/>
    </row>
    <row r="27" spans="2:13">
      <c r="B27" s="200" t="s">
        <v>70</v>
      </c>
      <c r="D27" s="66"/>
      <c r="E27" s="221"/>
      <c r="F27" s="221"/>
      <c r="G27" s="221"/>
      <c r="H27" s="221"/>
      <c r="I27" s="221"/>
      <c r="J27" s="221"/>
      <c r="K27" s="221"/>
      <c r="L27" s="221"/>
    </row>
    <row r="28" spans="2:13" ht="24">
      <c r="B28" s="99" t="s">
        <v>71</v>
      </c>
      <c r="D28" s="66"/>
      <c r="E28" s="66"/>
      <c r="F28" s="66"/>
      <c r="G28" s="66"/>
      <c r="H28" s="66"/>
      <c r="I28" s="66"/>
      <c r="J28" s="66"/>
      <c r="K28" s="66"/>
      <c r="L28" s="66"/>
    </row>
    <row r="29" spans="2:13">
      <c r="B29" s="200" t="s">
        <v>72</v>
      </c>
      <c r="D29" s="66"/>
      <c r="E29" s="221"/>
      <c r="F29" s="221"/>
      <c r="G29" s="221"/>
      <c r="H29" s="221"/>
      <c r="I29" s="221"/>
      <c r="J29" s="221"/>
      <c r="K29" s="221"/>
      <c r="L29" s="221"/>
    </row>
    <row r="30" spans="2:13" ht="24">
      <c r="B30" s="96" t="s">
        <v>73</v>
      </c>
      <c r="D30" s="66"/>
      <c r="E30" s="66"/>
      <c r="F30" s="66"/>
      <c r="G30" s="66"/>
      <c r="H30" s="66"/>
      <c r="I30" s="66"/>
      <c r="J30" s="66"/>
      <c r="K30" s="66"/>
      <c r="L30" s="66"/>
    </row>
    <row r="31" spans="2:13">
      <c r="B31" s="200" t="s">
        <v>74</v>
      </c>
      <c r="D31" s="66"/>
      <c r="E31" s="221"/>
      <c r="F31" s="221"/>
      <c r="G31" s="221"/>
      <c r="H31" s="221"/>
      <c r="I31" s="221"/>
      <c r="J31" s="221"/>
      <c r="K31" s="221"/>
      <c r="L31" s="221"/>
    </row>
    <row r="32" spans="2:13" ht="24">
      <c r="B32" s="96" t="s">
        <v>75</v>
      </c>
      <c r="D32" s="66"/>
      <c r="E32" s="66"/>
      <c r="F32" s="66"/>
      <c r="G32" s="66"/>
      <c r="H32" s="66"/>
      <c r="I32" s="66"/>
      <c r="J32" s="66"/>
      <c r="K32" s="66"/>
      <c r="L32" s="66"/>
    </row>
    <row r="33" spans="2:13">
      <c r="B33" s="200" t="s">
        <v>76</v>
      </c>
      <c r="D33" s="66"/>
      <c r="E33" s="221"/>
      <c r="F33" s="221"/>
      <c r="G33" s="221"/>
      <c r="H33" s="221"/>
      <c r="I33" s="221"/>
      <c r="J33" s="221"/>
      <c r="K33" s="221"/>
      <c r="L33" s="221"/>
    </row>
    <row r="34" spans="2:13">
      <c r="B34" s="201" t="s">
        <v>77</v>
      </c>
      <c r="D34" s="66"/>
      <c r="E34" s="66"/>
      <c r="F34" s="66"/>
      <c r="G34" s="66"/>
      <c r="H34" s="66"/>
      <c r="I34" s="66"/>
      <c r="J34" s="66"/>
      <c r="K34" s="66"/>
      <c r="L34" s="66"/>
    </row>
    <row r="35" spans="2:13">
      <c r="B35" s="200" t="s">
        <v>78</v>
      </c>
      <c r="D35" s="66"/>
      <c r="E35" s="221"/>
      <c r="F35" s="221"/>
      <c r="G35" s="221"/>
      <c r="H35" s="221"/>
      <c r="I35" s="221"/>
      <c r="J35" s="221"/>
      <c r="K35" s="221"/>
      <c r="L35" s="221"/>
      <c r="M35" s="98"/>
    </row>
    <row r="36" spans="2:13" ht="24">
      <c r="B36" s="96" t="s">
        <v>79</v>
      </c>
      <c r="D36" s="66"/>
      <c r="E36" s="66"/>
      <c r="F36" s="66"/>
      <c r="G36" s="66"/>
      <c r="H36" s="66"/>
      <c r="I36" s="66"/>
      <c r="J36" s="66"/>
      <c r="K36" s="66"/>
      <c r="L36" s="66"/>
      <c r="M36" s="97"/>
    </row>
    <row r="37" spans="2:13">
      <c r="B37" s="200" t="s">
        <v>80</v>
      </c>
      <c r="D37" s="66"/>
      <c r="E37" s="221"/>
      <c r="F37" s="221"/>
      <c r="G37" s="221"/>
      <c r="H37" s="221"/>
      <c r="I37" s="221"/>
      <c r="J37" s="221"/>
      <c r="K37" s="221"/>
      <c r="L37" s="221"/>
    </row>
    <row r="38" spans="2:13">
      <c r="B38" s="201" t="s">
        <v>81</v>
      </c>
      <c r="C38" s="216"/>
      <c r="D38" s="216"/>
      <c r="E38" s="216"/>
      <c r="F38" s="216" t="s">
        <v>66</v>
      </c>
      <c r="G38" s="216"/>
      <c r="H38" s="216"/>
      <c r="I38" s="216"/>
      <c r="J38" s="216"/>
      <c r="K38" s="216"/>
      <c r="L38" s="219"/>
    </row>
    <row r="39" spans="2:13">
      <c r="B39" s="200" t="s">
        <v>82</v>
      </c>
      <c r="C39" s="98"/>
      <c r="D39" s="98"/>
      <c r="E39" s="98"/>
      <c r="F39" s="98"/>
      <c r="G39" s="98"/>
      <c r="H39" s="98"/>
      <c r="I39" s="98"/>
      <c r="J39" s="98"/>
      <c r="K39" s="98"/>
      <c r="L39" s="66"/>
    </row>
    <row r="40" spans="2:13" ht="53.25" customHeight="1">
      <c r="B40" s="96" t="s">
        <v>83</v>
      </c>
      <c r="C40" s="66"/>
      <c r="D40" s="66"/>
      <c r="E40" s="66"/>
      <c r="F40" s="66"/>
      <c r="G40" s="66"/>
      <c r="H40" s="66"/>
      <c r="I40" s="66"/>
      <c r="J40" s="66"/>
      <c r="K40" s="66"/>
      <c r="L40" s="66"/>
    </row>
    <row r="41" spans="2:13">
      <c r="C41" s="217"/>
      <c r="D41" s="217"/>
      <c r="E41" s="217"/>
      <c r="F41" s="217"/>
      <c r="G41" s="217"/>
      <c r="H41" s="217"/>
      <c r="I41" s="217"/>
      <c r="J41" s="217"/>
      <c r="K41" s="217"/>
      <c r="L41" s="219"/>
    </row>
    <row r="42" spans="2:13">
      <c r="C42" s="98"/>
      <c r="D42" s="98"/>
      <c r="E42" s="98"/>
      <c r="F42" s="98"/>
      <c r="G42" s="98"/>
      <c r="H42" s="98"/>
      <c r="I42" s="98"/>
      <c r="J42" s="98"/>
      <c r="K42" s="98"/>
      <c r="L42" s="66"/>
    </row>
    <row r="43" spans="2:13">
      <c r="C43" s="98"/>
      <c r="D43" s="98"/>
      <c r="E43" s="98"/>
      <c r="F43" s="98"/>
      <c r="G43" s="98"/>
      <c r="H43" s="98"/>
      <c r="I43" s="98"/>
      <c r="J43" s="98"/>
      <c r="K43" s="98"/>
      <c r="L43" s="66"/>
    </row>
    <row r="44" spans="2:13">
      <c r="C44" s="98"/>
      <c r="D44" s="98"/>
      <c r="E44" s="98"/>
      <c r="F44" s="98"/>
      <c r="G44" s="98"/>
      <c r="H44" s="98"/>
      <c r="I44" s="98"/>
      <c r="J44" s="98"/>
      <c r="K44" s="98"/>
      <c r="L44" s="66"/>
    </row>
    <row r="45" spans="2:13">
      <c r="C45" s="98"/>
      <c r="D45" s="98"/>
      <c r="E45" s="98"/>
      <c r="F45" s="98"/>
      <c r="G45" s="98"/>
      <c r="H45" s="98"/>
      <c r="I45" s="98"/>
      <c r="J45" s="98"/>
      <c r="K45" s="98"/>
      <c r="L45" s="66"/>
    </row>
    <row r="46" spans="2:13">
      <c r="C46" s="98"/>
      <c r="D46" s="98"/>
      <c r="E46" s="98"/>
      <c r="F46" s="98"/>
      <c r="G46" s="98"/>
      <c r="H46" s="98"/>
      <c r="I46" s="98"/>
      <c r="J46" s="98"/>
      <c r="K46" s="98"/>
      <c r="L46" s="66"/>
    </row>
    <row r="47" spans="2:13">
      <c r="C47" s="98"/>
      <c r="D47" s="98"/>
      <c r="E47" s="98"/>
      <c r="F47" s="98"/>
      <c r="G47" s="98"/>
      <c r="H47" s="98"/>
      <c r="I47" s="98"/>
      <c r="J47" s="98"/>
      <c r="K47" s="98"/>
      <c r="L47" s="66"/>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dimension ref="A1:H59"/>
  <sheetViews>
    <sheetView workbookViewId="0">
      <selection activeCell="F33" sqref="F33"/>
    </sheetView>
  </sheetViews>
  <sheetFormatPr defaultRowHeight="15"/>
  <cols>
    <col min="1" max="1" width="30.7109375" style="1" customWidth="1"/>
    <col min="2" max="3" width="6.7109375" style="42" customWidth="1"/>
    <col min="4" max="6" width="10.7109375" style="42" customWidth="1"/>
    <col min="7" max="7" width="40.7109375" style="1" customWidth="1"/>
    <col min="8" max="16384" width="9.140625" style="1"/>
  </cols>
  <sheetData>
    <row r="1" spans="1:8" ht="27" customHeight="1" thickBot="1">
      <c r="A1" s="2" t="s">
        <v>0</v>
      </c>
      <c r="B1" s="3"/>
      <c r="C1" s="3"/>
      <c r="D1" s="3"/>
      <c r="E1" s="3"/>
      <c r="F1" s="3"/>
      <c r="G1" s="4"/>
    </row>
    <row r="2" spans="1:8" ht="15.75" thickBot="1">
      <c r="A2" s="5"/>
      <c r="B2" s="6"/>
      <c r="C2" s="6"/>
      <c r="D2" s="6"/>
      <c r="E2" s="6"/>
      <c r="F2" s="6"/>
      <c r="G2" s="5"/>
    </row>
    <row r="3" spans="1:8" s="14" customFormat="1" ht="15.75" thickBot="1">
      <c r="A3" s="7" t="s">
        <v>1</v>
      </c>
      <c r="B3" s="8" t="s">
        <v>2</v>
      </c>
      <c r="C3" s="71" t="s">
        <v>2</v>
      </c>
      <c r="D3" s="9"/>
      <c r="E3" s="10" t="s">
        <v>3</v>
      </c>
      <c r="F3" s="11"/>
      <c r="G3" s="12"/>
      <c r="H3" s="13"/>
    </row>
    <row r="4" spans="1:8" s="14" customFormat="1" ht="15.75" thickBot="1">
      <c r="A4" s="15" t="s">
        <v>4</v>
      </c>
      <c r="B4" s="16" t="s">
        <v>5</v>
      </c>
      <c r="C4" s="74" t="s">
        <v>6</v>
      </c>
      <c r="D4" s="17" t="s">
        <v>7</v>
      </c>
      <c r="E4" s="17" t="s">
        <v>8</v>
      </c>
      <c r="F4" s="17" t="s">
        <v>9</v>
      </c>
      <c r="G4" s="18" t="s">
        <v>10</v>
      </c>
    </row>
    <row r="5" spans="1:8">
      <c r="A5" s="19" t="s">
        <v>1</v>
      </c>
      <c r="B5" s="20"/>
      <c r="C5" s="199"/>
      <c r="D5" s="22" t="str">
        <f>IF(AND(ISNUMBER($B5),ISNUMBER($C5)),IF(OR(AND($B5&lt;=19,$C5&lt;=5),AND($B5&lt;=50,$C5&lt;=1)),1,0)," ")</f>
        <v xml:space="preserve"> </v>
      </c>
      <c r="E5" s="22" t="str">
        <f>IF(AND(ISNUMBER($B5),ISNUMBER($C5)),IF(OR(AND($B5&gt;50,$C5&lt;=1),AND($B5&gt;19,$B5&lt;=50,$C5&gt;1,$C5&lt;=5),AND($B5&lt;=19,$C5&gt;5)),1,0)," ")</f>
        <v xml:space="preserve"> </v>
      </c>
      <c r="F5" s="22" t="str">
        <f>IF(AND(ISNUMBER($B5),ISNUMBER($C5)),IF(OR(AND($B5&gt;50,$C5&gt;1),AND($B5&gt;19,$C5&gt;5)),1,0)," ")</f>
        <v xml:space="preserve"> </v>
      </c>
      <c r="G5" s="23"/>
    </row>
    <row r="6" spans="1:8">
      <c r="A6" s="24" t="s">
        <v>1</v>
      </c>
      <c r="B6" s="25"/>
      <c r="C6" s="21"/>
      <c r="D6" s="26" t="str">
        <f t="shared" ref="D6:D16" si="0">IF(AND(ISNUMBER($B6),ISNUMBER($C6)),IF(OR(AND($B6&lt;=19,$C6&lt;=5),AND($B6&lt;=50,$C6&lt;=1)),1,0)," ")</f>
        <v xml:space="preserve"> </v>
      </c>
      <c r="E6" s="26" t="str">
        <f t="shared" ref="E6:E16" si="1">IF(AND(ISNUMBER($B6),ISNUMBER($C6)),IF(OR(AND($B6&gt;50,$C6&lt;=1),AND($B6&gt;19,$B6&lt;=50,$C6&gt;1,$C6&lt;=5),AND($B6&lt;=19,$C6&gt;5)),1,0)," ")</f>
        <v xml:space="preserve"> </v>
      </c>
      <c r="F6" s="26" t="str">
        <f t="shared" ref="F6:F16" si="2">IF(AND(ISNUMBER($B6),ISNUMBER($C6)),IF(OR(AND($B6&gt;50,$C6&gt;1),AND($B6&gt;19,$C6&gt;5)),1,0)," ")</f>
        <v xml:space="preserve"> </v>
      </c>
      <c r="G6" s="27"/>
    </row>
    <row r="7" spans="1:8">
      <c r="A7" s="24"/>
      <c r="B7" s="25"/>
      <c r="C7" s="21"/>
      <c r="D7" s="26" t="str">
        <f t="shared" si="0"/>
        <v xml:space="preserve"> </v>
      </c>
      <c r="E7" s="26" t="str">
        <f t="shared" si="1"/>
        <v xml:space="preserve"> </v>
      </c>
      <c r="F7" s="26" t="str">
        <f t="shared" si="2"/>
        <v xml:space="preserve"> </v>
      </c>
      <c r="G7" s="27"/>
    </row>
    <row r="8" spans="1:8">
      <c r="A8" s="24"/>
      <c r="B8" s="25" t="s">
        <v>1</v>
      </c>
      <c r="C8" s="21" t="s">
        <v>1</v>
      </c>
      <c r="D8" s="26" t="str">
        <f t="shared" si="0"/>
        <v xml:space="preserve"> </v>
      </c>
      <c r="E8" s="26" t="str">
        <f t="shared" si="1"/>
        <v xml:space="preserve"> </v>
      </c>
      <c r="F8" s="26" t="str">
        <f t="shared" si="2"/>
        <v xml:space="preserve"> </v>
      </c>
      <c r="G8" s="27"/>
    </row>
    <row r="9" spans="1:8">
      <c r="A9" s="24"/>
      <c r="B9" s="25" t="s">
        <v>1</v>
      </c>
      <c r="C9" s="21" t="s">
        <v>1</v>
      </c>
      <c r="D9" s="26" t="str">
        <f t="shared" si="0"/>
        <v xml:space="preserve"> </v>
      </c>
      <c r="E9" s="26" t="str">
        <f t="shared" si="1"/>
        <v xml:space="preserve"> </v>
      </c>
      <c r="F9" s="26" t="str">
        <f t="shared" si="2"/>
        <v xml:space="preserve"> </v>
      </c>
      <c r="G9" s="27"/>
    </row>
    <row r="10" spans="1:8">
      <c r="A10" s="24"/>
      <c r="B10" s="25" t="s">
        <v>1</v>
      </c>
      <c r="C10" s="21" t="s">
        <v>1</v>
      </c>
      <c r="D10" s="26" t="str">
        <f t="shared" si="0"/>
        <v xml:space="preserve"> </v>
      </c>
      <c r="E10" s="26" t="str">
        <f t="shared" si="1"/>
        <v xml:space="preserve"> </v>
      </c>
      <c r="F10" s="26" t="str">
        <f t="shared" si="2"/>
        <v xml:space="preserve"> </v>
      </c>
      <c r="G10" s="27"/>
    </row>
    <row r="11" spans="1:8">
      <c r="A11" s="24"/>
      <c r="B11" s="25" t="s">
        <v>1</v>
      </c>
      <c r="C11" s="21" t="s">
        <v>1</v>
      </c>
      <c r="D11" s="26" t="str">
        <f t="shared" si="0"/>
        <v xml:space="preserve"> </v>
      </c>
      <c r="E11" s="26" t="str">
        <f t="shared" si="1"/>
        <v xml:space="preserve"> </v>
      </c>
      <c r="F11" s="26" t="str">
        <f t="shared" si="2"/>
        <v xml:space="preserve"> </v>
      </c>
      <c r="G11" s="27"/>
    </row>
    <row r="12" spans="1:8">
      <c r="A12" s="24" t="s">
        <v>1</v>
      </c>
      <c r="B12" s="25" t="s">
        <v>1</v>
      </c>
      <c r="C12" s="21" t="s">
        <v>1</v>
      </c>
      <c r="D12" s="26" t="str">
        <f t="shared" si="0"/>
        <v xml:space="preserve"> </v>
      </c>
      <c r="E12" s="26" t="str">
        <f t="shared" si="1"/>
        <v xml:space="preserve"> </v>
      </c>
      <c r="F12" s="26" t="str">
        <f t="shared" si="2"/>
        <v xml:space="preserve"> </v>
      </c>
      <c r="G12" s="27"/>
    </row>
    <row r="13" spans="1:8">
      <c r="A13" s="24" t="s">
        <v>1</v>
      </c>
      <c r="B13" s="25" t="s">
        <v>1</v>
      </c>
      <c r="C13" s="21" t="s">
        <v>1</v>
      </c>
      <c r="D13" s="26" t="str">
        <f t="shared" si="0"/>
        <v xml:space="preserve"> </v>
      </c>
      <c r="E13" s="26" t="str">
        <f t="shared" si="1"/>
        <v xml:space="preserve"> </v>
      </c>
      <c r="F13" s="26" t="str">
        <f t="shared" si="2"/>
        <v xml:space="preserve"> </v>
      </c>
      <c r="G13" s="27"/>
    </row>
    <row r="14" spans="1:8">
      <c r="A14" s="24"/>
      <c r="B14" s="25"/>
      <c r="C14" s="21"/>
      <c r="D14" s="26" t="str">
        <f t="shared" si="0"/>
        <v xml:space="preserve"> </v>
      </c>
      <c r="E14" s="26" t="str">
        <f t="shared" si="1"/>
        <v xml:space="preserve"> </v>
      </c>
      <c r="F14" s="26" t="str">
        <f t="shared" si="2"/>
        <v xml:space="preserve"> </v>
      </c>
      <c r="G14" s="27"/>
    </row>
    <row r="15" spans="1:8">
      <c r="A15" s="24"/>
      <c r="B15" s="25"/>
      <c r="C15" s="21"/>
      <c r="D15" s="26" t="str">
        <f t="shared" si="0"/>
        <v xml:space="preserve"> </v>
      </c>
      <c r="E15" s="26" t="str">
        <f t="shared" si="1"/>
        <v xml:space="preserve"> </v>
      </c>
      <c r="F15" s="26" t="str">
        <f t="shared" si="2"/>
        <v xml:space="preserve"> </v>
      </c>
      <c r="G15" s="27"/>
    </row>
    <row r="16" spans="1:8" ht="15.75" thickBot="1">
      <c r="A16" s="24"/>
      <c r="B16" s="28"/>
      <c r="C16" s="21"/>
      <c r="D16" s="26" t="str">
        <f t="shared" si="0"/>
        <v xml:space="preserve"> </v>
      </c>
      <c r="E16" s="26" t="str">
        <f t="shared" si="1"/>
        <v xml:space="preserve"> </v>
      </c>
      <c r="F16" s="26" t="str">
        <f t="shared" si="2"/>
        <v xml:space="preserve"> </v>
      </c>
      <c r="G16" s="27"/>
    </row>
    <row r="17" spans="1:7" ht="15.75" thickBot="1">
      <c r="A17" s="29" t="s">
        <v>11</v>
      </c>
      <c r="B17" s="30"/>
      <c r="C17" s="30"/>
      <c r="D17" s="30">
        <f>SUM(D5:D16)</f>
        <v>0</v>
      </c>
      <c r="E17" s="30">
        <f>SUM(E5:E16)</f>
        <v>0</v>
      </c>
      <c r="F17" s="30">
        <f>SUM(F5:F16)</f>
        <v>0</v>
      </c>
      <c r="G17" s="31"/>
    </row>
    <row r="18" spans="1:7">
      <c r="A18" s="5"/>
      <c r="B18" s="6"/>
      <c r="C18" s="6"/>
      <c r="D18" s="6"/>
      <c r="E18" s="6"/>
      <c r="F18" s="6"/>
      <c r="G18" s="5"/>
    </row>
    <row r="19" spans="1:7" ht="27" customHeight="1">
      <c r="A19" s="261" t="s">
        <v>12</v>
      </c>
      <c r="B19" s="262"/>
      <c r="C19" s="262"/>
      <c r="D19" s="262"/>
      <c r="E19" s="262"/>
      <c r="F19" s="262"/>
      <c r="G19" s="263"/>
    </row>
    <row r="20" spans="1:7">
      <c r="B20" s="6"/>
      <c r="C20" s="6"/>
      <c r="D20" s="6"/>
      <c r="E20" s="6"/>
      <c r="F20" s="6"/>
      <c r="G20" s="5"/>
    </row>
    <row r="21" spans="1:7" s="225" customFormat="1">
      <c r="A21" s="234" t="s">
        <v>166</v>
      </c>
      <c r="B21" s="235"/>
      <c r="C21" s="235"/>
      <c r="D21" s="235"/>
      <c r="E21" s="32"/>
      <c r="F21" s="32"/>
      <c r="G21" s="236"/>
    </row>
    <row r="22" spans="1:7">
      <c r="A22" s="212" t="s">
        <v>13</v>
      </c>
      <c r="B22" s="211"/>
      <c r="C22" s="211"/>
      <c r="D22" s="66"/>
      <c r="E22" s="34"/>
      <c r="F22" s="34"/>
      <c r="G22" s="35"/>
    </row>
    <row r="23" spans="1:7">
      <c r="A23" s="250" t="s">
        <v>203</v>
      </c>
      <c r="B23" s="210"/>
      <c r="C23" s="210"/>
      <c r="D23" s="210"/>
      <c r="E23" s="34"/>
      <c r="F23" s="34"/>
      <c r="G23" s="35"/>
    </row>
    <row r="24" spans="1:7">
      <c r="A24" s="251" t="s">
        <v>162</v>
      </c>
      <c r="B24" s="66"/>
      <c r="C24" s="66"/>
      <c r="D24" s="66"/>
      <c r="E24" s="34"/>
      <c r="F24" s="34"/>
      <c r="G24" s="35"/>
    </row>
    <row r="25" spans="1:7">
      <c r="A25" s="251" t="s">
        <v>163</v>
      </c>
      <c r="B25" s="66"/>
      <c r="C25" s="66"/>
      <c r="D25" s="66"/>
      <c r="E25" s="66"/>
      <c r="F25" s="34"/>
      <c r="G25" s="35"/>
    </row>
    <row r="26" spans="1:7">
      <c r="A26" s="226"/>
      <c r="B26" s="227"/>
      <c r="C26" s="227"/>
      <c r="D26" s="32"/>
      <c r="E26" s="228"/>
      <c r="F26" s="247" t="s">
        <v>167</v>
      </c>
      <c r="G26" s="62"/>
    </row>
    <row r="27" spans="1:7">
      <c r="A27" s="61"/>
      <c r="B27" s="66"/>
      <c r="C27" s="66"/>
      <c r="D27" s="34"/>
      <c r="E27" s="229"/>
      <c r="F27" s="249" t="s">
        <v>188</v>
      </c>
      <c r="G27" s="62"/>
    </row>
    <row r="28" spans="1:7">
      <c r="A28" s="61"/>
      <c r="B28" s="66"/>
      <c r="C28" s="37"/>
      <c r="D28" s="34"/>
      <c r="E28" s="229"/>
      <c r="F28" s="249" t="s">
        <v>189</v>
      </c>
      <c r="G28" s="62"/>
    </row>
    <row r="29" spans="1:7">
      <c r="A29" s="61"/>
      <c r="B29" s="37"/>
      <c r="C29" s="37"/>
      <c r="D29" s="34"/>
      <c r="E29" s="229"/>
      <c r="F29" s="249" t="s">
        <v>190</v>
      </c>
      <c r="G29" s="62"/>
    </row>
    <row r="30" spans="1:7">
      <c r="A30" s="36"/>
      <c r="B30" s="37"/>
      <c r="C30" s="37"/>
      <c r="D30" s="34"/>
      <c r="E30" s="229"/>
      <c r="F30" s="249" t="s">
        <v>191</v>
      </c>
      <c r="G30" s="62"/>
    </row>
    <row r="31" spans="1:7">
      <c r="A31" s="36"/>
      <c r="B31" s="37"/>
      <c r="C31" s="37"/>
      <c r="D31" s="34"/>
      <c r="E31" s="62"/>
      <c r="F31" s="249" t="s">
        <v>192</v>
      </c>
      <c r="G31" s="62"/>
    </row>
    <row r="32" spans="1:7">
      <c r="A32" s="36"/>
      <c r="B32" s="37"/>
      <c r="C32" s="37"/>
      <c r="D32" s="34"/>
      <c r="E32" s="230"/>
      <c r="F32" s="249" t="s">
        <v>193</v>
      </c>
      <c r="G32" s="62"/>
    </row>
    <row r="33" spans="1:7">
      <c r="A33" s="36"/>
      <c r="B33" s="37"/>
      <c r="C33" s="37"/>
      <c r="D33" s="34"/>
      <c r="E33" s="229"/>
      <c r="F33" s="249" t="s">
        <v>194</v>
      </c>
      <c r="G33" s="62"/>
    </row>
    <row r="34" spans="1:7">
      <c r="A34" s="36"/>
      <c r="B34" s="37"/>
      <c r="C34" s="37"/>
      <c r="D34" s="34"/>
      <c r="E34" s="62"/>
      <c r="F34" s="249" t="s">
        <v>195</v>
      </c>
      <c r="G34" s="62"/>
    </row>
    <row r="35" spans="1:7">
      <c r="A35" s="36"/>
      <c r="B35" s="37"/>
      <c r="C35" s="37"/>
      <c r="D35" s="34"/>
      <c r="E35" s="229"/>
      <c r="F35" s="66"/>
      <c r="G35" s="65" t="s">
        <v>14</v>
      </c>
    </row>
    <row r="36" spans="1:7">
      <c r="A36" s="36"/>
      <c r="B36" s="37"/>
      <c r="C36" s="37"/>
      <c r="D36" s="34"/>
      <c r="E36" s="229"/>
      <c r="F36" s="34"/>
      <c r="G36" s="214"/>
    </row>
    <row r="37" spans="1:7">
      <c r="A37" s="61"/>
      <c r="B37" s="207"/>
      <c r="C37" s="207"/>
      <c r="D37" s="66"/>
      <c r="E37" s="229"/>
      <c r="F37" s="34"/>
      <c r="G37" s="214"/>
    </row>
    <row r="38" spans="1:7">
      <c r="A38" s="36"/>
      <c r="B38" s="37"/>
      <c r="C38" s="37"/>
      <c r="D38" s="34"/>
      <c r="E38" s="229"/>
      <c r="F38" s="34"/>
      <c r="G38" s="214"/>
    </row>
    <row r="39" spans="1:7">
      <c r="A39" s="61"/>
      <c r="B39" s="37"/>
      <c r="C39" s="37"/>
      <c r="D39" s="34"/>
      <c r="E39" s="229"/>
      <c r="F39" s="34"/>
      <c r="G39" s="214"/>
    </row>
    <row r="40" spans="1:7">
      <c r="A40" s="36"/>
      <c r="B40" s="37"/>
      <c r="C40" s="37"/>
      <c r="D40" s="34"/>
      <c r="E40" s="229"/>
      <c r="F40" s="34"/>
      <c r="G40" s="214"/>
    </row>
    <row r="41" spans="1:7">
      <c r="B41" s="37"/>
      <c r="C41" s="37"/>
      <c r="D41" s="34"/>
      <c r="E41" s="229"/>
      <c r="F41" s="34"/>
      <c r="G41" s="214"/>
    </row>
    <row r="42" spans="1:7">
      <c r="A42" s="231" t="s">
        <v>15</v>
      </c>
      <c r="B42" s="213"/>
      <c r="C42" s="213"/>
      <c r="D42" s="41"/>
      <c r="E42" s="78"/>
      <c r="F42" s="41"/>
      <c r="G42" s="215"/>
    </row>
    <row r="43" spans="1:7">
      <c r="A43" s="37"/>
      <c r="B43" s="37"/>
      <c r="C43" s="37"/>
      <c r="D43" s="34"/>
      <c r="E43" s="34"/>
      <c r="F43" s="34"/>
      <c r="G43" s="206"/>
    </row>
    <row r="44" spans="1:7">
      <c r="A44" s="37"/>
      <c r="B44" s="37"/>
      <c r="C44" s="37"/>
      <c r="D44" s="34"/>
      <c r="E44" s="38"/>
      <c r="F44" s="34"/>
      <c r="G44" s="206"/>
    </row>
    <row r="45" spans="1:7">
      <c r="A45" s="37"/>
      <c r="B45" s="37"/>
      <c r="C45" s="37"/>
      <c r="D45" s="39"/>
      <c r="E45" s="39"/>
      <c r="F45" s="39"/>
      <c r="G45" s="39"/>
    </row>
    <row r="46" spans="1:7">
      <c r="A46" s="37"/>
      <c r="B46" s="37"/>
      <c r="C46" s="37"/>
      <c r="D46" s="39"/>
      <c r="E46" s="39"/>
      <c r="F46" s="39"/>
      <c r="G46" s="39"/>
    </row>
    <row r="47" spans="1:7">
      <c r="A47" s="206"/>
      <c r="B47" s="34"/>
      <c r="C47" s="34"/>
      <c r="D47" s="34"/>
      <c r="E47" s="66"/>
      <c r="F47" s="34"/>
      <c r="G47" s="206"/>
    </row>
    <row r="48" spans="1:7">
      <c r="A48" s="206"/>
      <c r="B48" s="34"/>
      <c r="C48" s="34"/>
      <c r="D48" s="34"/>
      <c r="E48" s="34"/>
      <c r="F48" s="34"/>
      <c r="G48" s="206"/>
    </row>
    <row r="49" spans="1:7">
      <c r="A49" s="5"/>
      <c r="B49" s="6"/>
      <c r="C49" s="6"/>
      <c r="D49" s="6"/>
      <c r="E49" s="6"/>
      <c r="F49" s="6"/>
      <c r="G49" s="5"/>
    </row>
    <row r="50" spans="1:7">
      <c r="A50" s="5"/>
      <c r="B50" s="6"/>
      <c r="C50" s="6"/>
      <c r="D50" s="6"/>
      <c r="E50" s="6"/>
      <c r="F50" s="6"/>
      <c r="G50" s="5"/>
    </row>
    <row r="51" spans="1:7">
      <c r="A51" s="5"/>
      <c r="B51" s="6"/>
      <c r="C51" s="6"/>
      <c r="D51" s="6"/>
      <c r="E51" s="6"/>
      <c r="F51" s="6"/>
      <c r="G51" s="5"/>
    </row>
    <row r="52" spans="1:7">
      <c r="A52" s="5"/>
      <c r="B52" s="6"/>
      <c r="C52" s="6"/>
      <c r="D52" s="6"/>
      <c r="E52" s="6"/>
      <c r="F52" s="6"/>
      <c r="G52" s="5"/>
    </row>
    <row r="53" spans="1:7">
      <c r="A53" s="5"/>
      <c r="B53" s="6"/>
      <c r="C53" s="6"/>
      <c r="D53" s="6"/>
      <c r="E53" s="6"/>
      <c r="F53" s="6"/>
      <c r="G53" s="5"/>
    </row>
    <row r="54" spans="1:7">
      <c r="A54" s="5"/>
      <c r="B54" s="6"/>
      <c r="C54" s="6"/>
      <c r="D54" s="6"/>
      <c r="E54" s="6"/>
      <c r="F54" s="6"/>
      <c r="G54" s="5"/>
    </row>
    <row r="55" spans="1:7">
      <c r="A55" s="5"/>
      <c r="B55" s="6"/>
      <c r="C55" s="6"/>
      <c r="D55" s="6"/>
      <c r="E55" s="6"/>
      <c r="F55" s="6"/>
      <c r="G55" s="5"/>
    </row>
    <row r="56" spans="1:7">
      <c r="A56" s="5"/>
      <c r="B56" s="6"/>
      <c r="C56" s="6"/>
      <c r="D56" s="6"/>
      <c r="E56" s="6"/>
      <c r="F56" s="6"/>
      <c r="G56" s="5"/>
    </row>
    <row r="57" spans="1:7">
      <c r="A57" s="5"/>
      <c r="B57" s="6"/>
      <c r="C57" s="6"/>
      <c r="D57" s="6"/>
      <c r="E57" s="6"/>
      <c r="F57" s="6"/>
      <c r="G57" s="5"/>
    </row>
    <row r="58" spans="1:7">
      <c r="A58" s="5"/>
      <c r="B58" s="6"/>
      <c r="C58" s="6"/>
      <c r="D58" s="6"/>
      <c r="E58" s="6"/>
      <c r="F58" s="6"/>
      <c r="G58" s="5"/>
    </row>
    <row r="59" spans="1:7">
      <c r="A59" s="5"/>
      <c r="B59" s="6"/>
      <c r="C59" s="6"/>
      <c r="D59" s="6"/>
      <c r="E59" s="6"/>
      <c r="F59" s="6"/>
      <c r="G59" s="5"/>
    </row>
  </sheetData>
  <mergeCells count="1">
    <mergeCell ref="A19:G19"/>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dimension ref="A1:G60"/>
  <sheetViews>
    <sheetView workbookViewId="0"/>
  </sheetViews>
  <sheetFormatPr defaultRowHeight="15"/>
  <cols>
    <col min="1" max="1" width="30.7109375" style="1" customWidth="1"/>
    <col min="2" max="3" width="6.7109375" style="42" customWidth="1"/>
    <col min="4" max="6" width="10.7109375" style="42" customWidth="1"/>
    <col min="7" max="7" width="40.7109375" style="1" customWidth="1"/>
    <col min="8" max="16384" width="9.140625" style="1"/>
  </cols>
  <sheetData>
    <row r="1" spans="1:7" ht="27" customHeight="1" thickBot="1">
      <c r="A1" s="2" t="s">
        <v>16</v>
      </c>
      <c r="B1" s="3"/>
      <c r="C1" s="3"/>
      <c r="D1" s="3"/>
      <c r="E1" s="3"/>
      <c r="F1" s="3"/>
      <c r="G1" s="4"/>
    </row>
    <row r="2" spans="1:7" ht="15.75" thickBot="1">
      <c r="A2" s="5"/>
      <c r="B2" s="6"/>
      <c r="C2" s="6"/>
      <c r="D2" s="6"/>
      <c r="E2" s="6"/>
      <c r="F2" s="6"/>
      <c r="G2" s="5"/>
    </row>
    <row r="3" spans="1:7" s="14" customFormat="1" ht="15.75" thickBot="1">
      <c r="A3" s="43" t="s">
        <v>1</v>
      </c>
      <c r="B3" s="8" t="s">
        <v>2</v>
      </c>
      <c r="C3" s="71" t="s">
        <v>2</v>
      </c>
      <c r="D3" s="9"/>
      <c r="E3" s="10" t="s">
        <v>3</v>
      </c>
      <c r="F3" s="11"/>
      <c r="G3" s="12"/>
    </row>
    <row r="4" spans="1:7" s="14" customFormat="1" ht="15.75" thickBot="1">
      <c r="A4" s="15" t="s">
        <v>4</v>
      </c>
      <c r="B4" s="16" t="s">
        <v>5</v>
      </c>
      <c r="C4" s="74" t="s">
        <v>6</v>
      </c>
      <c r="D4" s="8" t="s">
        <v>7</v>
      </c>
      <c r="E4" s="8" t="s">
        <v>8</v>
      </c>
      <c r="F4" s="8" t="s">
        <v>17</v>
      </c>
      <c r="G4" s="44" t="s">
        <v>10</v>
      </c>
    </row>
    <row r="5" spans="1:7">
      <c r="A5" s="19" t="s">
        <v>1</v>
      </c>
      <c r="B5" s="45" t="s">
        <v>1</v>
      </c>
      <c r="C5" s="75" t="s">
        <v>1</v>
      </c>
      <c r="D5" s="47" t="str">
        <f>IF(AND(ISNUMBER($B5),ISNUMBER($C5)),IF(OR(AND($B5&lt;=19,$C5&lt;=5),AND($B5&lt;=50,$C5&lt;=1)),1,0)," ")</f>
        <v xml:space="preserve"> </v>
      </c>
      <c r="E5" s="47" t="str">
        <f>IF(AND(ISNUMBER($B5),ISNUMBER($C5)),IF(OR(AND($B5&gt;50,$C5&lt;=1),AND($B5&gt;19,$B5&lt;=50,$C5&gt;1,$C5&lt;=5),AND($B5&lt;=19,$C5&gt;5)),1,0)," ")</f>
        <v xml:space="preserve"> </v>
      </c>
      <c r="F5" s="47" t="str">
        <f t="shared" ref="F5:F16" si="0">IF(AND(ISNUMBER($B5),ISNUMBER($C5)),IF(OR(AND($B5&gt;50,$C5&gt;1),AND($B5&gt;19,$C5&gt;5)),1,0)," ")</f>
        <v xml:space="preserve"> </v>
      </c>
      <c r="G5" s="23"/>
    </row>
    <row r="6" spans="1:7">
      <c r="A6" s="24" t="s">
        <v>1</v>
      </c>
      <c r="B6" s="48" t="s">
        <v>1</v>
      </c>
      <c r="C6" s="46" t="s">
        <v>1</v>
      </c>
      <c r="D6" s="49" t="str">
        <f t="shared" ref="D6:D16" si="1">IF(AND(ISNUMBER($B6),ISNUMBER($C6)),IF(OR(AND($B6&lt;=19,$C6&lt;=5),AND($B6&lt;=50,$C6&lt;=1)),1,0)," ")</f>
        <v xml:space="preserve"> </v>
      </c>
      <c r="E6" s="49" t="str">
        <f t="shared" ref="E6:E16" si="2">IF(AND(ISNUMBER($B6),ISNUMBER($C6)),IF(OR(AND($B6&gt;50,$C6&lt;=1),AND($B6&gt;19,$B6&lt;=50,$C6&gt;1,$C6&lt;=5),AND($B6&lt;=19,$C6&gt;5)),1,0)," ")</f>
        <v xml:space="preserve"> </v>
      </c>
      <c r="F6" s="49" t="str">
        <f t="shared" si="0"/>
        <v xml:space="preserve"> </v>
      </c>
      <c r="G6" s="27"/>
    </row>
    <row r="7" spans="1:7">
      <c r="A7" s="24" t="s">
        <v>1</v>
      </c>
      <c r="B7" s="48"/>
      <c r="C7" s="46"/>
      <c r="D7" s="49" t="str">
        <f t="shared" si="1"/>
        <v xml:space="preserve"> </v>
      </c>
      <c r="E7" s="49" t="str">
        <f t="shared" si="2"/>
        <v xml:space="preserve"> </v>
      </c>
      <c r="F7" s="49" t="str">
        <f t="shared" si="0"/>
        <v xml:space="preserve"> </v>
      </c>
      <c r="G7" s="27"/>
    </row>
    <row r="8" spans="1:7">
      <c r="A8" s="24" t="s">
        <v>1</v>
      </c>
      <c r="B8" s="48" t="s">
        <v>1</v>
      </c>
      <c r="C8" s="46" t="s">
        <v>1</v>
      </c>
      <c r="D8" s="49" t="str">
        <f t="shared" si="1"/>
        <v xml:space="preserve"> </v>
      </c>
      <c r="E8" s="49" t="str">
        <f t="shared" si="2"/>
        <v xml:space="preserve"> </v>
      </c>
      <c r="F8" s="49" t="str">
        <f t="shared" si="0"/>
        <v xml:space="preserve"> </v>
      </c>
      <c r="G8" s="27"/>
    </row>
    <row r="9" spans="1:7">
      <c r="A9" s="24" t="s">
        <v>1</v>
      </c>
      <c r="B9" s="48" t="s">
        <v>1</v>
      </c>
      <c r="C9" s="46" t="s">
        <v>1</v>
      </c>
      <c r="D9" s="49" t="str">
        <f t="shared" si="1"/>
        <v xml:space="preserve"> </v>
      </c>
      <c r="E9" s="49" t="str">
        <f t="shared" si="2"/>
        <v xml:space="preserve"> </v>
      </c>
      <c r="F9" s="49" t="str">
        <f t="shared" si="0"/>
        <v xml:space="preserve"> </v>
      </c>
      <c r="G9" s="27"/>
    </row>
    <row r="10" spans="1:7">
      <c r="A10" s="24"/>
      <c r="B10" s="48"/>
      <c r="C10" s="46"/>
      <c r="D10" s="49" t="str">
        <f t="shared" si="1"/>
        <v xml:space="preserve"> </v>
      </c>
      <c r="E10" s="49" t="str">
        <f t="shared" si="2"/>
        <v xml:space="preserve"> </v>
      </c>
      <c r="F10" s="49" t="str">
        <f t="shared" si="0"/>
        <v xml:space="preserve"> </v>
      </c>
      <c r="G10" s="27"/>
    </row>
    <row r="11" spans="1:7">
      <c r="A11" s="24"/>
      <c r="B11" s="48"/>
      <c r="C11" s="46"/>
      <c r="D11" s="49" t="str">
        <f t="shared" si="1"/>
        <v xml:space="preserve"> </v>
      </c>
      <c r="E11" s="49" t="str">
        <f t="shared" si="2"/>
        <v xml:space="preserve"> </v>
      </c>
      <c r="F11" s="49" t="str">
        <f t="shared" si="0"/>
        <v xml:space="preserve"> </v>
      </c>
      <c r="G11" s="27"/>
    </row>
    <row r="12" spans="1:7">
      <c r="A12" s="24"/>
      <c r="B12" s="48"/>
      <c r="C12" s="46"/>
      <c r="D12" s="49" t="str">
        <f t="shared" si="1"/>
        <v xml:space="preserve"> </v>
      </c>
      <c r="E12" s="49" t="str">
        <f t="shared" si="2"/>
        <v xml:space="preserve"> </v>
      </c>
      <c r="F12" s="49" t="str">
        <f t="shared" si="0"/>
        <v xml:space="preserve"> </v>
      </c>
      <c r="G12" s="27"/>
    </row>
    <row r="13" spans="1:7">
      <c r="A13" s="24"/>
      <c r="B13" s="48"/>
      <c r="C13" s="46"/>
      <c r="D13" s="49" t="str">
        <f t="shared" si="1"/>
        <v xml:space="preserve"> </v>
      </c>
      <c r="E13" s="49" t="str">
        <f t="shared" si="2"/>
        <v xml:space="preserve"> </v>
      </c>
      <c r="F13" s="49" t="str">
        <f t="shared" si="0"/>
        <v xml:space="preserve"> </v>
      </c>
      <c r="G13" s="27"/>
    </row>
    <row r="14" spans="1:7">
      <c r="A14" s="24"/>
      <c r="B14" s="48"/>
      <c r="C14" s="46"/>
      <c r="D14" s="49" t="str">
        <f t="shared" si="1"/>
        <v xml:space="preserve"> </v>
      </c>
      <c r="E14" s="49" t="str">
        <f t="shared" si="2"/>
        <v xml:space="preserve"> </v>
      </c>
      <c r="F14" s="49" t="str">
        <f t="shared" si="0"/>
        <v xml:space="preserve"> </v>
      </c>
      <c r="G14" s="27"/>
    </row>
    <row r="15" spans="1:7">
      <c r="A15" s="24"/>
      <c r="B15" s="48"/>
      <c r="C15" s="46"/>
      <c r="D15" s="49" t="str">
        <f t="shared" si="1"/>
        <v xml:space="preserve"> </v>
      </c>
      <c r="E15" s="49" t="str">
        <f t="shared" si="2"/>
        <v xml:space="preserve"> </v>
      </c>
      <c r="F15" s="49" t="str">
        <f t="shared" si="0"/>
        <v xml:space="preserve"> </v>
      </c>
      <c r="G15" s="27"/>
    </row>
    <row r="16" spans="1:7" ht="15.75" thickBot="1">
      <c r="A16" s="24"/>
      <c r="B16" s="50"/>
      <c r="C16" s="46"/>
      <c r="D16" s="49" t="str">
        <f t="shared" si="1"/>
        <v xml:space="preserve"> </v>
      </c>
      <c r="E16" s="49" t="str">
        <f t="shared" si="2"/>
        <v xml:space="preserve"> </v>
      </c>
      <c r="F16" s="49" t="str">
        <f t="shared" si="0"/>
        <v xml:space="preserve"> </v>
      </c>
      <c r="G16" s="27"/>
    </row>
    <row r="17" spans="1:7" ht="15.75" thickBot="1">
      <c r="A17" s="29" t="s">
        <v>11</v>
      </c>
      <c r="B17" s="51"/>
      <c r="C17" s="51"/>
      <c r="D17" s="51">
        <f>SUM(D5:D16)</f>
        <v>0</v>
      </c>
      <c r="E17" s="51">
        <f>SUM(E5:E16)</f>
        <v>0</v>
      </c>
      <c r="F17" s="51">
        <f>SUM(F5:F16)</f>
        <v>0</v>
      </c>
      <c r="G17" s="31"/>
    </row>
    <row r="18" spans="1:7">
      <c r="A18" s="52"/>
      <c r="B18" s="6"/>
      <c r="C18" s="6"/>
      <c r="D18" s="6"/>
      <c r="E18" s="6"/>
      <c r="F18" s="6"/>
      <c r="G18" s="5"/>
    </row>
    <row r="19" spans="1:7" ht="27" customHeight="1">
      <c r="A19" s="264" t="s">
        <v>202</v>
      </c>
      <c r="B19" s="265"/>
      <c r="C19" s="265"/>
      <c r="D19" s="265"/>
      <c r="E19" s="265"/>
      <c r="F19" s="265"/>
      <c r="G19" s="266"/>
    </row>
    <row r="20" spans="1:7">
      <c r="A20" s="245" t="s">
        <v>14</v>
      </c>
      <c r="B20" s="34"/>
      <c r="C20" s="34"/>
      <c r="D20" s="34"/>
      <c r="E20" s="34"/>
      <c r="F20" s="34"/>
      <c r="G20" s="206"/>
    </row>
    <row r="21" spans="1:7">
      <c r="B21" s="34"/>
      <c r="C21" s="34"/>
      <c r="D21" s="34"/>
      <c r="E21" s="34"/>
      <c r="F21" s="34"/>
      <c r="G21" s="206"/>
    </row>
    <row r="22" spans="1:7">
      <c r="A22" s="206"/>
      <c r="B22" s="34"/>
      <c r="C22" s="34"/>
      <c r="D22" s="34"/>
      <c r="E22" s="34"/>
      <c r="F22" s="34"/>
      <c r="G22" s="206"/>
    </row>
    <row r="23" spans="1:7">
      <c r="A23" s="206"/>
      <c r="B23" s="34"/>
      <c r="C23" s="34"/>
      <c r="D23" s="34"/>
      <c r="E23" s="34"/>
      <c r="F23" s="34"/>
      <c r="G23" s="206"/>
    </row>
    <row r="24" spans="1:7">
      <c r="A24" s="206"/>
      <c r="B24" s="34"/>
      <c r="C24" s="34"/>
      <c r="D24" s="34"/>
      <c r="E24" s="34"/>
      <c r="F24" s="34"/>
      <c r="G24" s="206"/>
    </row>
    <row r="25" spans="1:7">
      <c r="A25" s="206"/>
      <c r="B25" s="34"/>
      <c r="C25" s="34"/>
      <c r="D25" s="34"/>
      <c r="E25" s="34"/>
      <c r="F25" s="34"/>
      <c r="G25" s="206"/>
    </row>
    <row r="26" spans="1:7">
      <c r="A26" s="206"/>
      <c r="B26" s="34"/>
      <c r="C26" s="34"/>
      <c r="D26" s="34"/>
      <c r="E26" s="34"/>
      <c r="F26" s="34"/>
      <c r="G26" s="206"/>
    </row>
    <row r="27" spans="1:7">
      <c r="A27" s="206"/>
      <c r="B27" s="34"/>
      <c r="C27" s="34"/>
      <c r="D27" s="34"/>
      <c r="E27" s="34"/>
      <c r="F27" s="34"/>
      <c r="G27" s="206"/>
    </row>
    <row r="28" spans="1:7">
      <c r="A28" s="206"/>
      <c r="B28" s="34"/>
      <c r="C28" s="34"/>
      <c r="D28" s="34"/>
      <c r="E28" s="34"/>
      <c r="F28" s="34"/>
      <c r="G28" s="206"/>
    </row>
    <row r="29" spans="1:7">
      <c r="A29" s="5"/>
      <c r="B29" s="6"/>
      <c r="C29" s="6"/>
      <c r="D29" s="6"/>
      <c r="E29" s="6"/>
      <c r="F29" s="6"/>
      <c r="G29" s="5"/>
    </row>
    <row r="30" spans="1:7">
      <c r="A30" s="5"/>
      <c r="B30" s="6"/>
      <c r="C30" s="6"/>
      <c r="D30" s="6"/>
      <c r="E30" s="6"/>
      <c r="F30" s="6"/>
      <c r="G30" s="5"/>
    </row>
    <row r="31" spans="1:7">
      <c r="A31" s="5"/>
      <c r="B31" s="6"/>
      <c r="C31" s="6"/>
      <c r="D31" s="6"/>
      <c r="E31" s="6"/>
      <c r="F31" s="6"/>
      <c r="G31" s="5"/>
    </row>
    <row r="32" spans="1:7">
      <c r="A32" s="5"/>
      <c r="B32" s="6"/>
      <c r="C32" s="6"/>
      <c r="D32" s="6"/>
      <c r="E32" s="6"/>
      <c r="F32" s="6"/>
      <c r="G32" s="5"/>
    </row>
    <row r="33" spans="1:7">
      <c r="A33" s="5"/>
      <c r="B33" s="6"/>
      <c r="C33" s="6"/>
      <c r="D33" s="6"/>
      <c r="E33" s="6"/>
      <c r="F33" s="6"/>
      <c r="G33" s="5"/>
    </row>
    <row r="34" spans="1:7">
      <c r="A34" s="5"/>
      <c r="B34" s="6"/>
      <c r="C34" s="6"/>
      <c r="D34" s="6"/>
      <c r="E34" s="6"/>
      <c r="F34" s="6"/>
      <c r="G34" s="5"/>
    </row>
    <row r="35" spans="1:7">
      <c r="A35" s="5"/>
      <c r="B35" s="6"/>
      <c r="C35" s="6"/>
      <c r="D35" s="6"/>
      <c r="E35" s="6"/>
      <c r="F35" s="6"/>
      <c r="G35" s="5"/>
    </row>
    <row r="36" spans="1:7">
      <c r="A36" s="5"/>
      <c r="B36" s="6"/>
      <c r="C36" s="6"/>
      <c r="D36" s="6"/>
      <c r="E36" s="6"/>
      <c r="F36" s="6"/>
      <c r="G36" s="5"/>
    </row>
    <row r="37" spans="1:7">
      <c r="A37" s="5"/>
      <c r="B37" s="6"/>
      <c r="C37" s="6"/>
      <c r="D37" s="6"/>
      <c r="E37" s="6"/>
      <c r="F37" s="6"/>
      <c r="G37" s="5"/>
    </row>
    <row r="38" spans="1:7">
      <c r="A38" s="5"/>
      <c r="B38" s="6"/>
      <c r="C38" s="6"/>
      <c r="D38" s="6"/>
      <c r="E38" s="6"/>
      <c r="F38" s="6"/>
      <c r="G38" s="5"/>
    </row>
    <row r="39" spans="1:7">
      <c r="A39" s="5"/>
      <c r="B39" s="6"/>
      <c r="C39" s="6"/>
      <c r="D39" s="6"/>
      <c r="E39" s="6"/>
      <c r="F39" s="6"/>
      <c r="G39" s="5"/>
    </row>
    <row r="40" spans="1:7">
      <c r="A40" s="5"/>
      <c r="B40" s="6"/>
      <c r="C40" s="6"/>
      <c r="D40" s="6"/>
      <c r="E40" s="6"/>
      <c r="F40" s="6"/>
      <c r="G40" s="5"/>
    </row>
    <row r="41" spans="1:7">
      <c r="A41" s="5"/>
      <c r="B41" s="6"/>
      <c r="C41" s="6"/>
      <c r="D41" s="6"/>
      <c r="E41" s="6"/>
      <c r="F41" s="6"/>
      <c r="G41" s="5"/>
    </row>
    <row r="42" spans="1:7">
      <c r="A42" s="5"/>
      <c r="B42" s="6"/>
      <c r="C42" s="6"/>
      <c r="D42" s="6"/>
      <c r="E42" s="6"/>
      <c r="F42" s="6"/>
      <c r="G42" s="5"/>
    </row>
    <row r="43" spans="1:7">
      <c r="A43" s="5"/>
      <c r="B43" s="6"/>
      <c r="C43" s="6"/>
      <c r="D43" s="6"/>
      <c r="E43" s="6"/>
      <c r="F43" s="6"/>
      <c r="G43" s="5"/>
    </row>
    <row r="44" spans="1:7">
      <c r="A44" s="5"/>
      <c r="B44" s="6"/>
      <c r="C44" s="6"/>
      <c r="D44" s="6"/>
      <c r="E44" s="6"/>
      <c r="F44" s="6"/>
      <c r="G44" s="5"/>
    </row>
    <row r="45" spans="1:7">
      <c r="A45" s="5"/>
      <c r="B45" s="6"/>
      <c r="C45" s="6"/>
      <c r="D45" s="6"/>
      <c r="E45" s="6"/>
      <c r="F45" s="6"/>
      <c r="G45" s="5"/>
    </row>
    <row r="46" spans="1:7">
      <c r="A46" s="5"/>
      <c r="B46" s="6"/>
      <c r="C46" s="6"/>
      <c r="D46" s="6"/>
      <c r="E46" s="6"/>
      <c r="F46" s="6"/>
      <c r="G46" s="5"/>
    </row>
    <row r="47" spans="1:7">
      <c r="A47" s="5"/>
      <c r="B47" s="6"/>
      <c r="C47" s="6"/>
      <c r="D47" s="6"/>
      <c r="E47" s="6"/>
      <c r="F47" s="6"/>
      <c r="G47" s="5"/>
    </row>
    <row r="48" spans="1:7">
      <c r="A48" s="5"/>
      <c r="B48" s="6"/>
      <c r="C48" s="6"/>
      <c r="D48" s="6"/>
      <c r="E48" s="6"/>
      <c r="F48" s="6"/>
      <c r="G48" s="5"/>
    </row>
    <row r="49" spans="1:7">
      <c r="A49" s="5"/>
      <c r="B49" s="6"/>
      <c r="C49" s="6"/>
      <c r="D49" s="6"/>
      <c r="E49" s="6"/>
      <c r="F49" s="6"/>
      <c r="G49" s="5"/>
    </row>
    <row r="50" spans="1:7">
      <c r="A50" s="5"/>
      <c r="B50" s="6"/>
      <c r="C50" s="6"/>
      <c r="D50" s="6"/>
      <c r="E50" s="6"/>
      <c r="F50" s="6"/>
      <c r="G50" s="5"/>
    </row>
    <row r="51" spans="1:7">
      <c r="A51" s="5"/>
      <c r="B51" s="6"/>
      <c r="C51" s="6"/>
      <c r="D51" s="6"/>
      <c r="E51" s="6"/>
      <c r="F51" s="6"/>
      <c r="G51" s="5"/>
    </row>
    <row r="52" spans="1:7">
      <c r="A52" s="5"/>
      <c r="B52" s="6"/>
      <c r="C52" s="6"/>
      <c r="D52" s="6"/>
      <c r="E52" s="6"/>
      <c r="F52" s="6"/>
      <c r="G52" s="5"/>
    </row>
    <row r="53" spans="1:7">
      <c r="A53" s="5"/>
      <c r="B53" s="6"/>
      <c r="C53" s="6"/>
      <c r="D53" s="6"/>
      <c r="E53" s="6"/>
      <c r="F53" s="6"/>
      <c r="G53" s="5"/>
    </row>
    <row r="54" spans="1:7">
      <c r="A54" s="5"/>
      <c r="B54" s="6"/>
      <c r="C54" s="6"/>
      <c r="D54" s="6"/>
      <c r="E54" s="6"/>
      <c r="F54" s="6"/>
      <c r="G54" s="5"/>
    </row>
    <row r="55" spans="1:7">
      <c r="A55" s="5"/>
      <c r="B55" s="6"/>
      <c r="C55" s="6"/>
      <c r="D55" s="6"/>
      <c r="E55" s="6"/>
      <c r="F55" s="6"/>
      <c r="G55" s="5"/>
    </row>
    <row r="56" spans="1:7">
      <c r="A56" s="5"/>
      <c r="B56" s="6"/>
      <c r="C56" s="6"/>
      <c r="D56" s="6"/>
      <c r="E56" s="6"/>
      <c r="F56" s="6"/>
      <c r="G56" s="5"/>
    </row>
    <row r="57" spans="1:7">
      <c r="A57" s="5"/>
      <c r="B57" s="6"/>
      <c r="C57" s="6"/>
      <c r="D57" s="6"/>
      <c r="E57" s="6"/>
      <c r="F57" s="6"/>
      <c r="G57" s="5"/>
    </row>
    <row r="58" spans="1:7">
      <c r="A58" s="5"/>
      <c r="B58" s="6"/>
      <c r="C58" s="6"/>
      <c r="D58" s="6"/>
      <c r="E58" s="6"/>
      <c r="F58" s="6"/>
      <c r="G58" s="5"/>
    </row>
    <row r="59" spans="1:7">
      <c r="A59" s="5"/>
      <c r="B59" s="6"/>
      <c r="C59" s="6"/>
      <c r="D59" s="6"/>
      <c r="E59" s="6"/>
      <c r="F59" s="6"/>
      <c r="G59" s="5"/>
    </row>
    <row r="60" spans="1:7">
      <c r="A60" s="5"/>
      <c r="B60" s="6"/>
      <c r="C60" s="6"/>
      <c r="D60" s="6"/>
      <c r="E60" s="6"/>
      <c r="F60" s="6"/>
      <c r="G60" s="5"/>
    </row>
  </sheetData>
  <mergeCells count="1">
    <mergeCell ref="A19:G1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dimension ref="A1:I37"/>
  <sheetViews>
    <sheetView workbookViewId="0">
      <selection activeCell="G20" sqref="G20:G28"/>
    </sheetView>
  </sheetViews>
  <sheetFormatPr defaultRowHeight="15"/>
  <cols>
    <col min="1" max="1" width="30.7109375" style="1" customWidth="1"/>
    <col min="2" max="3" width="6.7109375" style="42" customWidth="1"/>
    <col min="4" max="6" width="10.7109375" style="42" customWidth="1"/>
    <col min="7" max="7" width="40.7109375" style="1" customWidth="1"/>
    <col min="8" max="16384" width="9.140625" style="1"/>
  </cols>
  <sheetData>
    <row r="1" spans="1:9" ht="27" customHeight="1" thickBot="1">
      <c r="A1" s="2" t="s">
        <v>18</v>
      </c>
      <c r="B1" s="3"/>
      <c r="C1" s="3"/>
      <c r="D1" s="3"/>
      <c r="E1" s="3"/>
      <c r="F1" s="3"/>
      <c r="G1" s="4"/>
    </row>
    <row r="2" spans="1:9" ht="15.75" thickBot="1"/>
    <row r="3" spans="1:9" s="14" customFormat="1" ht="15.75" thickBot="1">
      <c r="A3" s="54" t="s">
        <v>1</v>
      </c>
      <c r="B3" s="8" t="s">
        <v>2</v>
      </c>
      <c r="C3" s="71" t="s">
        <v>2</v>
      </c>
      <c r="D3" s="9"/>
      <c r="E3" s="10" t="s">
        <v>3</v>
      </c>
      <c r="F3" s="11"/>
      <c r="G3" s="12"/>
      <c r="I3" s="1"/>
    </row>
    <row r="4" spans="1:9" s="14" customFormat="1" ht="15.75" thickBot="1">
      <c r="A4" s="55" t="s">
        <v>19</v>
      </c>
      <c r="B4" s="16" t="s">
        <v>5</v>
      </c>
      <c r="C4" s="74" t="s">
        <v>20</v>
      </c>
      <c r="D4" s="8" t="s">
        <v>7</v>
      </c>
      <c r="E4" s="8" t="s">
        <v>8</v>
      </c>
      <c r="F4" s="8" t="s">
        <v>17</v>
      </c>
      <c r="G4" s="56" t="s">
        <v>10</v>
      </c>
    </row>
    <row r="5" spans="1:9">
      <c r="A5" s="57" t="s">
        <v>1</v>
      </c>
      <c r="B5" s="45" t="s">
        <v>1</v>
      </c>
      <c r="C5" s="75" t="s">
        <v>1</v>
      </c>
      <c r="D5" s="47" t="str">
        <f>IF(AND(ISNUMBER($B5),ISNUMBER($C5)),IF(OR(AND($B5&lt;=15,$C5&lt;=1),AND($B5&lt;=4,$C5&lt;=2)),1,0)," ")</f>
        <v xml:space="preserve"> </v>
      </c>
      <c r="E5" s="47" t="str">
        <f>IF(AND(ISNUMBER($B5),ISNUMBER($C5)),IF(OR(AND($B5&gt;15,$C5&lt;=1),AND($B5&gt;4,$B5&lt;=15,$C5&gt;1,$C5&lt;=2),AND($B5&lt;=4,$C5&gt;2)),1,0)," ")</f>
        <v xml:space="preserve"> </v>
      </c>
      <c r="F5" s="47" t="str">
        <f>IF(AND(ISNUMBER($B5),ISNUMBER($C5)),IF(OR(AND($B5&gt;4,$C5&gt;2),AND($B5&gt;15,$C5&gt;1)),1,0)," ")</f>
        <v xml:space="preserve"> </v>
      </c>
      <c r="G5" s="23"/>
    </row>
    <row r="6" spans="1:9">
      <c r="A6" s="58" t="s">
        <v>1</v>
      </c>
      <c r="B6" s="48"/>
      <c r="C6" s="46"/>
      <c r="D6" s="49" t="str">
        <f t="shared" ref="D6:D16" si="0">IF(AND(ISNUMBER($B6),ISNUMBER($C6)),IF(OR(AND($B6&lt;=15,$C6&lt;=1),AND($B6&lt;=4,$C6&lt;=2)),1,0)," ")</f>
        <v xml:space="preserve"> </v>
      </c>
      <c r="E6" s="49" t="str">
        <f t="shared" ref="E6:E16" si="1">IF(AND(ISNUMBER($B6),ISNUMBER($C6)),IF(OR(AND($B6&gt;15,$C6&lt;=1),AND($B6&gt;4,$B6&lt;=15,$C6&gt;1,$C6&lt;=2),AND($B6&lt;=4,$C6&gt;2)),1,0)," ")</f>
        <v xml:space="preserve"> </v>
      </c>
      <c r="F6" s="49" t="str">
        <f t="shared" ref="F6:F16" si="2">IF(AND(ISNUMBER($B6),ISNUMBER($C6)),IF(OR(AND($B6&gt;4,$C6&gt;2),AND($B6&gt;15,$C6&gt;1)),1,0)," ")</f>
        <v xml:space="preserve"> </v>
      </c>
      <c r="G6" s="27"/>
    </row>
    <row r="7" spans="1:9">
      <c r="A7" s="58" t="s">
        <v>1</v>
      </c>
      <c r="B7" s="48" t="s">
        <v>1</v>
      </c>
      <c r="C7" s="46" t="s">
        <v>1</v>
      </c>
      <c r="D7" s="49" t="str">
        <f t="shared" si="0"/>
        <v xml:space="preserve"> </v>
      </c>
      <c r="E7" s="49" t="str">
        <f t="shared" si="1"/>
        <v xml:space="preserve"> </v>
      </c>
      <c r="F7" s="49" t="str">
        <f t="shared" si="2"/>
        <v xml:space="preserve"> </v>
      </c>
      <c r="G7" s="27"/>
    </row>
    <row r="8" spans="1:9">
      <c r="A8" s="58" t="s">
        <v>1</v>
      </c>
      <c r="B8" s="48" t="s">
        <v>1</v>
      </c>
      <c r="C8" s="46" t="s">
        <v>1</v>
      </c>
      <c r="D8" s="49" t="str">
        <f t="shared" si="0"/>
        <v xml:space="preserve"> </v>
      </c>
      <c r="E8" s="49" t="str">
        <f t="shared" si="1"/>
        <v xml:space="preserve"> </v>
      </c>
      <c r="F8" s="49" t="str">
        <f t="shared" si="2"/>
        <v xml:space="preserve"> </v>
      </c>
      <c r="G8" s="27"/>
    </row>
    <row r="9" spans="1:9">
      <c r="A9" s="58" t="s">
        <v>1</v>
      </c>
      <c r="B9" s="48" t="s">
        <v>1</v>
      </c>
      <c r="C9" s="46" t="s">
        <v>1</v>
      </c>
      <c r="D9" s="49" t="str">
        <f t="shared" si="0"/>
        <v xml:space="preserve"> </v>
      </c>
      <c r="E9" s="49" t="str">
        <f t="shared" si="1"/>
        <v xml:space="preserve"> </v>
      </c>
      <c r="F9" s="49" t="str">
        <f t="shared" si="2"/>
        <v xml:space="preserve"> </v>
      </c>
      <c r="G9" s="27"/>
    </row>
    <row r="10" spans="1:9">
      <c r="A10" s="58" t="s">
        <v>1</v>
      </c>
      <c r="B10" s="48" t="s">
        <v>1</v>
      </c>
      <c r="C10" s="46" t="s">
        <v>1</v>
      </c>
      <c r="D10" s="49" t="str">
        <f t="shared" si="0"/>
        <v xml:space="preserve"> </v>
      </c>
      <c r="E10" s="49" t="str">
        <f t="shared" si="1"/>
        <v xml:space="preserve"> </v>
      </c>
      <c r="F10" s="49" t="str">
        <f t="shared" si="2"/>
        <v xml:space="preserve"> </v>
      </c>
      <c r="G10" s="27"/>
    </row>
    <row r="11" spans="1:9">
      <c r="A11" s="58" t="s">
        <v>1</v>
      </c>
      <c r="B11" s="48" t="s">
        <v>1</v>
      </c>
      <c r="C11" s="46" t="s">
        <v>1</v>
      </c>
      <c r="D11" s="49" t="str">
        <f t="shared" si="0"/>
        <v xml:space="preserve"> </v>
      </c>
      <c r="E11" s="49" t="str">
        <f t="shared" si="1"/>
        <v xml:space="preserve"> </v>
      </c>
      <c r="F11" s="49" t="str">
        <f t="shared" si="2"/>
        <v xml:space="preserve"> </v>
      </c>
      <c r="G11" s="27"/>
    </row>
    <row r="12" spans="1:9">
      <c r="A12" s="58" t="s">
        <v>1</v>
      </c>
      <c r="B12" s="48" t="s">
        <v>1</v>
      </c>
      <c r="C12" s="46" t="s">
        <v>1</v>
      </c>
      <c r="D12" s="49" t="str">
        <f t="shared" si="0"/>
        <v xml:space="preserve"> </v>
      </c>
      <c r="E12" s="49" t="str">
        <f t="shared" si="1"/>
        <v xml:space="preserve"> </v>
      </c>
      <c r="F12" s="49" t="str">
        <f t="shared" si="2"/>
        <v xml:space="preserve"> </v>
      </c>
      <c r="G12" s="27"/>
    </row>
    <row r="13" spans="1:9">
      <c r="A13" s="58" t="s">
        <v>1</v>
      </c>
      <c r="B13" s="48" t="s">
        <v>1</v>
      </c>
      <c r="C13" s="46" t="s">
        <v>1</v>
      </c>
      <c r="D13" s="49" t="str">
        <f t="shared" si="0"/>
        <v xml:space="preserve"> </v>
      </c>
      <c r="E13" s="49" t="str">
        <f t="shared" si="1"/>
        <v xml:space="preserve"> </v>
      </c>
      <c r="F13" s="49" t="str">
        <f t="shared" si="2"/>
        <v xml:space="preserve"> </v>
      </c>
      <c r="G13" s="27"/>
    </row>
    <row r="14" spans="1:9">
      <c r="A14" s="58" t="s">
        <v>1</v>
      </c>
      <c r="B14" s="48" t="s">
        <v>1</v>
      </c>
      <c r="C14" s="46" t="s">
        <v>1</v>
      </c>
      <c r="D14" s="49" t="str">
        <f t="shared" si="0"/>
        <v xml:space="preserve"> </v>
      </c>
      <c r="E14" s="49" t="str">
        <f t="shared" si="1"/>
        <v xml:space="preserve"> </v>
      </c>
      <c r="F14" s="49" t="str">
        <f t="shared" si="2"/>
        <v xml:space="preserve"> </v>
      </c>
      <c r="G14" s="27"/>
    </row>
    <row r="15" spans="1:9">
      <c r="A15" s="58" t="s">
        <v>1</v>
      </c>
      <c r="B15" s="48" t="s">
        <v>1</v>
      </c>
      <c r="C15" s="46" t="s">
        <v>1</v>
      </c>
      <c r="D15" s="49" t="str">
        <f t="shared" si="0"/>
        <v xml:space="preserve"> </v>
      </c>
      <c r="E15" s="49" t="str">
        <f t="shared" si="1"/>
        <v xml:space="preserve"> </v>
      </c>
      <c r="F15" s="49" t="str">
        <f t="shared" si="2"/>
        <v xml:space="preserve"> </v>
      </c>
      <c r="G15" s="27"/>
    </row>
    <row r="16" spans="1:9" ht="15.75" thickBot="1">
      <c r="A16" s="58" t="s">
        <v>1</v>
      </c>
      <c r="B16" s="50" t="s">
        <v>1</v>
      </c>
      <c r="C16" s="46" t="s">
        <v>1</v>
      </c>
      <c r="D16" s="49" t="str">
        <f t="shared" si="0"/>
        <v xml:space="preserve"> </v>
      </c>
      <c r="E16" s="49" t="str">
        <f t="shared" si="1"/>
        <v xml:space="preserve"> </v>
      </c>
      <c r="F16" s="49" t="str">
        <f t="shared" si="2"/>
        <v xml:space="preserve"> </v>
      </c>
      <c r="G16" s="27"/>
    </row>
    <row r="17" spans="1:7" ht="15.75" thickBot="1">
      <c r="A17" s="29" t="s">
        <v>11</v>
      </c>
      <c r="B17" s="51"/>
      <c r="C17" s="51"/>
      <c r="D17" s="51">
        <f>SUM(D5:D16)</f>
        <v>0</v>
      </c>
      <c r="E17" s="51">
        <f>SUM(E5:E16)</f>
        <v>0</v>
      </c>
      <c r="F17" s="51">
        <f>SUM(F5:F16)</f>
        <v>0</v>
      </c>
      <c r="G17" s="31"/>
    </row>
    <row r="18" spans="1:7">
      <c r="A18" s="5"/>
      <c r="B18" s="6"/>
      <c r="C18" s="6"/>
      <c r="D18" s="6"/>
      <c r="E18" s="6"/>
      <c r="F18" s="6"/>
      <c r="G18" s="5"/>
    </row>
    <row r="19" spans="1:7">
      <c r="A19" s="53" t="s">
        <v>196</v>
      </c>
      <c r="B19" s="59"/>
      <c r="C19" s="32"/>
      <c r="D19" s="32"/>
      <c r="E19" s="248"/>
      <c r="F19" s="32"/>
      <c r="G19" s="33"/>
    </row>
    <row r="20" spans="1:7" ht="47.25" customHeight="1">
      <c r="A20" s="40"/>
      <c r="B20" s="34"/>
      <c r="C20" s="34"/>
      <c r="D20" s="268" t="s">
        <v>197</v>
      </c>
      <c r="E20" s="268"/>
      <c r="F20" s="268"/>
      <c r="G20" s="267" t="s">
        <v>204</v>
      </c>
    </row>
    <row r="21" spans="1:7" ht="15" customHeight="1">
      <c r="A21" s="61"/>
      <c r="B21" s="38"/>
      <c r="C21" s="38"/>
      <c r="D21" s="249" t="s">
        <v>21</v>
      </c>
      <c r="E21" s="38"/>
      <c r="F21" s="1"/>
      <c r="G21" s="267"/>
    </row>
    <row r="22" spans="1:7">
      <c r="A22" s="61"/>
      <c r="B22" s="38"/>
      <c r="C22" s="38"/>
      <c r="D22" s="249" t="s">
        <v>22</v>
      </c>
      <c r="E22" s="38"/>
      <c r="F22" s="1"/>
      <c r="G22" s="267"/>
    </row>
    <row r="23" spans="1:7">
      <c r="A23" s="61"/>
      <c r="B23" s="38"/>
      <c r="C23" s="38"/>
      <c r="D23" s="249" t="s">
        <v>23</v>
      </c>
      <c r="E23" s="38"/>
      <c r="F23" s="1"/>
      <c r="G23" s="267"/>
    </row>
    <row r="24" spans="1:7">
      <c r="A24" s="61"/>
      <c r="B24" s="38"/>
      <c r="C24" s="38"/>
      <c r="D24" s="249" t="s">
        <v>24</v>
      </c>
      <c r="E24" s="38"/>
      <c r="F24" s="1"/>
      <c r="G24" s="267"/>
    </row>
    <row r="25" spans="1:7">
      <c r="A25" s="61"/>
      <c r="B25" s="38"/>
      <c r="C25" s="38"/>
      <c r="D25" s="249" t="s">
        <v>25</v>
      </c>
      <c r="E25" s="38"/>
      <c r="F25" s="1"/>
      <c r="G25" s="267"/>
    </row>
    <row r="26" spans="1:7">
      <c r="A26" s="61"/>
      <c r="B26" s="38"/>
      <c r="C26" s="38"/>
      <c r="D26" s="249" t="s">
        <v>26</v>
      </c>
      <c r="E26" s="38"/>
      <c r="F26" s="1"/>
      <c r="G26" s="267"/>
    </row>
    <row r="27" spans="1:7">
      <c r="A27" s="61"/>
      <c r="B27" s="38"/>
      <c r="C27" s="38"/>
      <c r="D27" s="249" t="s">
        <v>27</v>
      </c>
      <c r="E27" s="38"/>
      <c r="F27" s="1"/>
      <c r="G27" s="267"/>
    </row>
    <row r="28" spans="1:7" ht="15" customHeight="1">
      <c r="A28" s="61"/>
      <c r="B28" s="38"/>
      <c r="C28" s="38"/>
      <c r="D28" s="249" t="s">
        <v>28</v>
      </c>
      <c r="E28" s="63"/>
      <c r="F28" s="1"/>
      <c r="G28" s="267"/>
    </row>
    <row r="29" spans="1:7">
      <c r="A29" s="61"/>
      <c r="B29" s="38"/>
      <c r="C29" s="38"/>
      <c r="D29" s="64" t="s">
        <v>198</v>
      </c>
      <c r="E29" s="63"/>
      <c r="F29" s="63"/>
      <c r="G29" s="78"/>
    </row>
    <row r="30" spans="1:7">
      <c r="A30" s="61"/>
      <c r="B30" s="38"/>
      <c r="C30" s="38"/>
      <c r="D30" s="255" t="s">
        <v>199</v>
      </c>
      <c r="E30" s="64"/>
      <c r="F30" s="38"/>
      <c r="G30" s="65" t="s">
        <v>14</v>
      </c>
    </row>
    <row r="31" spans="1:7">
      <c r="A31" s="61"/>
      <c r="B31" s="38"/>
      <c r="C31" s="38"/>
      <c r="D31" s="38"/>
      <c r="E31" s="64"/>
      <c r="F31" s="66"/>
      <c r="G31" s="67"/>
    </row>
    <row r="32" spans="1:7">
      <c r="A32" s="61"/>
      <c r="B32" s="38"/>
      <c r="C32" s="38"/>
      <c r="D32" s="38"/>
      <c r="E32" s="64"/>
      <c r="F32" s="38"/>
      <c r="G32" s="67"/>
    </row>
    <row r="33" spans="1:7">
      <c r="A33" s="61"/>
      <c r="B33" s="38"/>
      <c r="C33" s="38"/>
      <c r="D33" s="38"/>
      <c r="E33" s="64"/>
      <c r="F33" s="38"/>
      <c r="G33" s="67"/>
    </row>
    <row r="34" spans="1:7">
      <c r="A34" s="61"/>
      <c r="B34" s="38"/>
      <c r="C34" s="38"/>
      <c r="D34" s="38"/>
      <c r="E34" s="64"/>
      <c r="F34" s="38"/>
      <c r="G34" s="67"/>
    </row>
    <row r="35" spans="1:7">
      <c r="A35" s="61"/>
      <c r="B35" s="38"/>
      <c r="C35" s="38"/>
      <c r="D35" s="38"/>
      <c r="E35" s="64"/>
      <c r="F35" s="38"/>
      <c r="G35" s="67"/>
    </row>
    <row r="36" spans="1:7">
      <c r="A36" s="61"/>
      <c r="B36" s="38"/>
      <c r="C36" s="38"/>
      <c r="D36" s="38"/>
      <c r="E36" s="38"/>
      <c r="F36" s="38"/>
      <c r="G36" s="67"/>
    </row>
    <row r="37" spans="1:7">
      <c r="A37" s="68"/>
      <c r="B37" s="69"/>
      <c r="C37" s="69"/>
      <c r="D37" s="69"/>
      <c r="E37" s="69"/>
      <c r="F37" s="69"/>
      <c r="G37" s="70"/>
    </row>
  </sheetData>
  <mergeCells count="2">
    <mergeCell ref="G20:G28"/>
    <mergeCell ref="D20:F20"/>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dimension ref="A1:H44"/>
  <sheetViews>
    <sheetView workbookViewId="0">
      <selection activeCell="A39" sqref="A39:F39"/>
    </sheetView>
  </sheetViews>
  <sheetFormatPr defaultRowHeight="15"/>
  <cols>
    <col min="1" max="1" width="30.7109375" style="1" customWidth="1"/>
    <col min="2" max="3" width="6.7109375" style="42" customWidth="1"/>
    <col min="4" max="6" width="10.7109375" style="42" customWidth="1"/>
    <col min="7" max="7" width="40.7109375" style="1" customWidth="1"/>
    <col min="8" max="16384" width="9.140625" style="1"/>
  </cols>
  <sheetData>
    <row r="1" spans="1:8" ht="27" customHeight="1" thickBot="1">
      <c r="A1" s="2" t="s">
        <v>29</v>
      </c>
      <c r="B1" s="3"/>
      <c r="C1" s="3"/>
      <c r="D1" s="3"/>
      <c r="E1" s="3"/>
      <c r="F1" s="3"/>
      <c r="G1" s="4"/>
    </row>
    <row r="2" spans="1:8" ht="15.75" thickBot="1"/>
    <row r="3" spans="1:8" s="14" customFormat="1" ht="15.75" thickBot="1">
      <c r="A3" s="43" t="s">
        <v>1</v>
      </c>
      <c r="B3" s="8" t="s">
        <v>2</v>
      </c>
      <c r="C3" s="71" t="s">
        <v>2</v>
      </c>
      <c r="D3" s="9"/>
      <c r="E3" s="10" t="s">
        <v>3</v>
      </c>
      <c r="F3" s="11"/>
      <c r="G3" s="12"/>
      <c r="H3" s="1"/>
    </row>
    <row r="4" spans="1:8" s="14" customFormat="1" ht="15.75" thickBot="1">
      <c r="A4" s="72" t="s">
        <v>30</v>
      </c>
      <c r="B4" s="73" t="s">
        <v>5</v>
      </c>
      <c r="C4" s="74" t="s">
        <v>20</v>
      </c>
      <c r="D4" s="8" t="s">
        <v>7</v>
      </c>
      <c r="E4" s="8" t="s">
        <v>8</v>
      </c>
      <c r="F4" s="8" t="s">
        <v>17</v>
      </c>
      <c r="G4" s="44" t="s">
        <v>10</v>
      </c>
    </row>
    <row r="5" spans="1:8">
      <c r="A5" s="19" t="s">
        <v>1</v>
      </c>
      <c r="B5" s="45"/>
      <c r="C5" s="75"/>
      <c r="D5" s="47" t="str">
        <f>IF(AND(ISNUMBER($B5),ISNUMBER($C5)),IF(OR(AND($B5&lt;=19,$C5&lt;=1),AND($B5&lt;=5,$C5&lt;=3)),1,0)," ")</f>
        <v xml:space="preserve"> </v>
      </c>
      <c r="E5" s="47" t="str">
        <f>IF(AND(ISNUMBER($B5),ISNUMBER($C5)),IF(OR(AND($B5&gt;19,$C5&lt;=1),AND($B5&gt;5,$B5&lt;=19,$C5&gt;1,$C5&lt;=3),AND($B5&lt;=5,$C5&gt;3)),1,0)," ")</f>
        <v xml:space="preserve"> </v>
      </c>
      <c r="F5" s="47" t="str">
        <f t="shared" ref="F5:F16" si="0">IF(AND(ISNUMBER($B5),ISNUMBER($C5)),IF(OR(AND($B5&gt;5,$C5&gt;3),AND($B5&gt;19,$C5&gt;1)),1,0)," ")</f>
        <v xml:space="preserve"> </v>
      </c>
      <c r="G5" s="23"/>
    </row>
    <row r="6" spans="1:8">
      <c r="A6" s="24"/>
      <c r="B6" s="48"/>
      <c r="C6" s="46"/>
      <c r="D6" s="49" t="str">
        <f t="shared" ref="D6:D16" si="1">IF(AND(ISNUMBER($B6),ISNUMBER($C6)),IF(OR(AND($B6&lt;=19,$C6&lt;=1),AND($B6&lt;=5,$C6&lt;=3)),1,0)," ")</f>
        <v xml:space="preserve"> </v>
      </c>
      <c r="E6" s="49" t="str">
        <f t="shared" ref="E6:E16" si="2">IF(AND(ISNUMBER($B6),ISNUMBER($C6)),IF(OR(AND($B6&gt;19,$C6&lt;=1),AND($B6&gt;5,$B6&lt;=19,$C6&gt;1,$C6&lt;=3),AND($B6&lt;=5,$C6&gt;3)),1,0)," ")</f>
        <v xml:space="preserve"> </v>
      </c>
      <c r="F6" s="49" t="str">
        <f t="shared" si="0"/>
        <v xml:space="preserve"> </v>
      </c>
      <c r="G6" s="27"/>
    </row>
    <row r="7" spans="1:8">
      <c r="A7" s="24" t="s">
        <v>1</v>
      </c>
      <c r="B7" s="48"/>
      <c r="C7" s="46"/>
      <c r="D7" s="49" t="str">
        <f t="shared" si="1"/>
        <v xml:space="preserve"> </v>
      </c>
      <c r="E7" s="49" t="str">
        <f t="shared" si="2"/>
        <v xml:space="preserve"> </v>
      </c>
      <c r="F7" s="49" t="str">
        <f t="shared" si="0"/>
        <v xml:space="preserve"> </v>
      </c>
      <c r="G7" s="27"/>
    </row>
    <row r="8" spans="1:8">
      <c r="A8" s="24" t="s">
        <v>1</v>
      </c>
      <c r="B8" s="48"/>
      <c r="C8" s="46"/>
      <c r="D8" s="49" t="str">
        <f t="shared" si="1"/>
        <v xml:space="preserve"> </v>
      </c>
      <c r="E8" s="49" t="str">
        <f t="shared" si="2"/>
        <v xml:space="preserve"> </v>
      </c>
      <c r="F8" s="49" t="str">
        <f t="shared" si="0"/>
        <v xml:space="preserve"> </v>
      </c>
      <c r="G8" s="27"/>
    </row>
    <row r="9" spans="1:8">
      <c r="A9" s="24"/>
      <c r="B9" s="48"/>
      <c r="C9" s="46"/>
      <c r="D9" s="49" t="str">
        <f t="shared" si="1"/>
        <v xml:space="preserve"> </v>
      </c>
      <c r="E9" s="49" t="str">
        <f t="shared" si="2"/>
        <v xml:space="preserve"> </v>
      </c>
      <c r="F9" s="49" t="str">
        <f t="shared" si="0"/>
        <v xml:space="preserve"> </v>
      </c>
      <c r="G9" s="27"/>
    </row>
    <row r="10" spans="1:8">
      <c r="A10" s="24"/>
      <c r="B10" s="48"/>
      <c r="C10" s="46"/>
      <c r="D10" s="49" t="str">
        <f t="shared" si="1"/>
        <v xml:space="preserve"> </v>
      </c>
      <c r="E10" s="49" t="str">
        <f t="shared" si="2"/>
        <v xml:space="preserve"> </v>
      </c>
      <c r="F10" s="49" t="str">
        <f t="shared" si="0"/>
        <v xml:space="preserve"> </v>
      </c>
      <c r="G10" s="27"/>
    </row>
    <row r="11" spans="1:8">
      <c r="A11" s="24"/>
      <c r="B11" s="48"/>
      <c r="C11" s="46"/>
      <c r="D11" s="49" t="str">
        <f t="shared" si="1"/>
        <v xml:space="preserve"> </v>
      </c>
      <c r="E11" s="49" t="str">
        <f t="shared" si="2"/>
        <v xml:space="preserve"> </v>
      </c>
      <c r="F11" s="49" t="str">
        <f t="shared" si="0"/>
        <v xml:space="preserve"> </v>
      </c>
      <c r="G11" s="27"/>
    </row>
    <row r="12" spans="1:8">
      <c r="A12" s="24"/>
      <c r="B12" s="48"/>
      <c r="C12" s="46"/>
      <c r="D12" s="49" t="str">
        <f t="shared" si="1"/>
        <v xml:space="preserve"> </v>
      </c>
      <c r="E12" s="49" t="str">
        <f t="shared" si="2"/>
        <v xml:space="preserve"> </v>
      </c>
      <c r="F12" s="49" t="str">
        <f t="shared" si="0"/>
        <v xml:space="preserve"> </v>
      </c>
      <c r="G12" s="27"/>
    </row>
    <row r="13" spans="1:8">
      <c r="A13" s="24"/>
      <c r="B13" s="48"/>
      <c r="C13" s="46"/>
      <c r="D13" s="49" t="str">
        <f t="shared" si="1"/>
        <v xml:space="preserve"> </v>
      </c>
      <c r="E13" s="49" t="str">
        <f t="shared" si="2"/>
        <v xml:space="preserve"> </v>
      </c>
      <c r="F13" s="49" t="str">
        <f t="shared" si="0"/>
        <v xml:space="preserve"> </v>
      </c>
      <c r="G13" s="27"/>
    </row>
    <row r="14" spans="1:8">
      <c r="A14" s="24"/>
      <c r="B14" s="48"/>
      <c r="C14" s="46"/>
      <c r="D14" s="49" t="str">
        <f t="shared" si="1"/>
        <v xml:space="preserve"> </v>
      </c>
      <c r="E14" s="49" t="str">
        <f t="shared" si="2"/>
        <v xml:space="preserve"> </v>
      </c>
      <c r="F14" s="49" t="str">
        <f t="shared" si="0"/>
        <v xml:space="preserve"> </v>
      </c>
      <c r="G14" s="27"/>
    </row>
    <row r="15" spans="1:8">
      <c r="A15" s="24"/>
      <c r="B15" s="48"/>
      <c r="C15" s="46"/>
      <c r="D15" s="49" t="str">
        <f t="shared" si="1"/>
        <v xml:space="preserve"> </v>
      </c>
      <c r="E15" s="49" t="str">
        <f t="shared" si="2"/>
        <v xml:space="preserve"> </v>
      </c>
      <c r="F15" s="49" t="str">
        <f t="shared" si="0"/>
        <v xml:space="preserve"> </v>
      </c>
      <c r="G15" s="27"/>
    </row>
    <row r="16" spans="1:8" ht="15.75" thickBot="1">
      <c r="A16" s="24"/>
      <c r="B16" s="50"/>
      <c r="C16" s="46"/>
      <c r="D16" s="49" t="str">
        <f t="shared" si="1"/>
        <v xml:space="preserve"> </v>
      </c>
      <c r="E16" s="49" t="str">
        <f t="shared" si="2"/>
        <v xml:space="preserve"> </v>
      </c>
      <c r="F16" s="49" t="str">
        <f t="shared" si="0"/>
        <v xml:space="preserve"> </v>
      </c>
      <c r="G16" s="27"/>
    </row>
    <row r="17" spans="1:7" ht="15.75" thickBot="1">
      <c r="A17" s="29" t="s">
        <v>11</v>
      </c>
      <c r="B17" s="51"/>
      <c r="C17" s="51"/>
      <c r="D17" s="51">
        <f>SUM(D5:D16)</f>
        <v>0</v>
      </c>
      <c r="E17" s="51">
        <f>SUM(E5:E16)</f>
        <v>0</v>
      </c>
      <c r="F17" s="51">
        <f>SUM(F5:F16)</f>
        <v>0</v>
      </c>
      <c r="G17" s="31"/>
    </row>
    <row r="18" spans="1:7">
      <c r="A18" s="52"/>
      <c r="B18" s="76"/>
      <c r="C18" s="76"/>
      <c r="D18" s="76"/>
      <c r="E18" s="76"/>
      <c r="F18" s="76"/>
      <c r="G18" s="52"/>
    </row>
    <row r="19" spans="1:7">
      <c r="A19" s="53" t="s">
        <v>31</v>
      </c>
      <c r="B19" s="59" t="s">
        <v>170</v>
      </c>
      <c r="C19" s="32"/>
      <c r="D19" s="32"/>
      <c r="E19" s="32"/>
      <c r="F19" s="32"/>
      <c r="G19" s="33"/>
    </row>
    <row r="20" spans="1:7">
      <c r="A20" s="61"/>
      <c r="B20" s="38"/>
      <c r="C20" s="38"/>
      <c r="D20" s="38"/>
      <c r="E20" s="38"/>
      <c r="F20" s="38"/>
      <c r="G20" s="62"/>
    </row>
    <row r="21" spans="1:7">
      <c r="A21" s="61"/>
      <c r="B21" s="38"/>
      <c r="C21" s="38"/>
      <c r="D21" s="38"/>
      <c r="E21" s="38"/>
      <c r="F21" s="38"/>
      <c r="G21" s="247" t="s">
        <v>169</v>
      </c>
    </row>
    <row r="22" spans="1:7">
      <c r="A22" s="61"/>
      <c r="B22" s="38"/>
      <c r="C22" s="38"/>
      <c r="D22" s="38"/>
      <c r="E22" s="38"/>
      <c r="F22" s="38"/>
      <c r="G22" s="252" t="s">
        <v>32</v>
      </c>
    </row>
    <row r="23" spans="1:7">
      <c r="A23" s="61"/>
      <c r="B23" s="38"/>
      <c r="C23" s="38"/>
      <c r="D23" s="38"/>
      <c r="E23" s="38"/>
      <c r="F23" s="38"/>
      <c r="G23" s="252" t="s">
        <v>33</v>
      </c>
    </row>
    <row r="24" spans="1:7">
      <c r="A24" s="61"/>
      <c r="B24" s="38"/>
      <c r="C24" s="38"/>
      <c r="D24" s="38"/>
      <c r="E24" s="38"/>
      <c r="F24" s="38"/>
      <c r="G24" s="252" t="s">
        <v>34</v>
      </c>
    </row>
    <row r="25" spans="1:7">
      <c r="A25" s="61"/>
      <c r="B25" s="38"/>
      <c r="C25" s="38"/>
      <c r="D25" s="38"/>
      <c r="E25" s="38"/>
      <c r="F25" s="38"/>
      <c r="G25" s="252" t="s">
        <v>35</v>
      </c>
    </row>
    <row r="26" spans="1:7">
      <c r="A26" s="61"/>
      <c r="B26" s="38"/>
      <c r="C26" s="38"/>
      <c r="D26" s="38"/>
      <c r="E26" s="38"/>
      <c r="F26" s="38"/>
      <c r="G26" s="252" t="s">
        <v>36</v>
      </c>
    </row>
    <row r="27" spans="1:7">
      <c r="A27" s="61"/>
      <c r="B27" s="38"/>
      <c r="C27" s="38"/>
      <c r="D27" s="38"/>
      <c r="E27" s="38"/>
      <c r="F27" s="38"/>
      <c r="G27" s="252" t="s">
        <v>37</v>
      </c>
    </row>
    <row r="28" spans="1:7">
      <c r="A28" s="61"/>
      <c r="B28" s="38"/>
      <c r="C28" s="38"/>
      <c r="D28" s="38"/>
      <c r="E28" s="38"/>
      <c r="F28" s="38"/>
      <c r="G28" s="252" t="s">
        <v>38</v>
      </c>
    </row>
    <row r="29" spans="1:7">
      <c r="A29" s="61"/>
      <c r="B29" s="38"/>
      <c r="C29" s="38"/>
      <c r="D29" s="38"/>
      <c r="E29" s="38"/>
      <c r="F29" s="38"/>
      <c r="G29" s="252" t="s">
        <v>39</v>
      </c>
    </row>
    <row r="30" spans="1:7">
      <c r="A30" s="61"/>
      <c r="B30" s="38"/>
      <c r="C30" s="38"/>
      <c r="D30" s="38"/>
      <c r="E30" s="38"/>
      <c r="F30" s="38"/>
      <c r="G30" s="252" t="s">
        <v>40</v>
      </c>
    </row>
    <row r="31" spans="1:7">
      <c r="A31" s="61"/>
      <c r="B31" s="38"/>
      <c r="C31" s="38"/>
      <c r="D31" s="38"/>
      <c r="E31" s="38"/>
      <c r="F31" s="38"/>
      <c r="G31" s="252" t="s">
        <v>41</v>
      </c>
    </row>
    <row r="32" spans="1:7">
      <c r="A32" s="61"/>
      <c r="B32" s="38"/>
      <c r="C32" s="38"/>
      <c r="D32" s="38"/>
      <c r="E32" s="38"/>
      <c r="F32" s="38"/>
      <c r="G32" s="62"/>
    </row>
    <row r="33" spans="1:7">
      <c r="A33" s="61"/>
      <c r="B33" s="38"/>
      <c r="C33" s="38"/>
      <c r="D33" s="38"/>
      <c r="E33" s="38"/>
      <c r="F33" s="38"/>
      <c r="G33" s="62"/>
    </row>
    <row r="34" spans="1:7">
      <c r="A34" s="61"/>
      <c r="B34" s="38"/>
      <c r="C34" s="38"/>
      <c r="D34" s="38"/>
      <c r="E34" s="38"/>
      <c r="F34" s="38"/>
      <c r="G34" s="62"/>
    </row>
    <row r="35" spans="1:7">
      <c r="A35" s="61"/>
      <c r="B35" s="38"/>
      <c r="C35" s="38"/>
      <c r="D35" s="38"/>
      <c r="E35" s="38"/>
      <c r="F35" s="38"/>
      <c r="G35" s="62"/>
    </row>
    <row r="36" spans="1:7">
      <c r="A36" s="61"/>
      <c r="B36" s="38"/>
      <c r="C36" s="38"/>
      <c r="D36" s="38"/>
      <c r="E36" s="38"/>
      <c r="F36" s="38"/>
      <c r="G36" s="62"/>
    </row>
    <row r="37" spans="1:7">
      <c r="G37" s="62"/>
    </row>
    <row r="38" spans="1:7">
      <c r="A38" s="241" t="s">
        <v>171</v>
      </c>
      <c r="B38" s="38"/>
      <c r="C38" s="38"/>
      <c r="D38" s="38"/>
      <c r="E38" s="38"/>
      <c r="F38" s="38"/>
      <c r="G38" s="242" t="s">
        <v>14</v>
      </c>
    </row>
    <row r="39" spans="1:7" ht="30" customHeight="1">
      <c r="A39" s="269" t="s">
        <v>205</v>
      </c>
      <c r="B39" s="270"/>
      <c r="C39" s="270"/>
      <c r="D39" s="270"/>
      <c r="E39" s="270"/>
      <c r="F39" s="271"/>
      <c r="G39" s="67"/>
    </row>
    <row r="40" spans="1:7">
      <c r="G40" s="67"/>
    </row>
    <row r="41" spans="1:7">
      <c r="A41" s="61"/>
      <c r="B41" s="38"/>
      <c r="C41" s="38"/>
      <c r="D41" s="38"/>
      <c r="E41" s="38"/>
      <c r="F41" s="38"/>
      <c r="G41" s="67"/>
    </row>
    <row r="42" spans="1:7">
      <c r="A42" s="61"/>
      <c r="B42" s="38"/>
      <c r="C42" s="38"/>
      <c r="D42" s="38"/>
      <c r="E42" s="38"/>
      <c r="F42" s="38"/>
      <c r="G42" s="67"/>
    </row>
    <row r="43" spans="1:7">
      <c r="A43" s="61"/>
      <c r="B43" s="38"/>
      <c r="C43" s="38"/>
      <c r="D43" s="38"/>
      <c r="E43" s="38"/>
      <c r="F43" s="38"/>
      <c r="G43" s="67"/>
    </row>
    <row r="44" spans="1:7">
      <c r="A44" s="68"/>
      <c r="B44" s="69"/>
      <c r="C44" s="69"/>
      <c r="D44" s="69"/>
      <c r="E44" s="69"/>
      <c r="F44" s="69"/>
      <c r="G44" s="70"/>
    </row>
  </sheetData>
  <mergeCells count="1">
    <mergeCell ref="A39:F39"/>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dimension ref="A1:M46"/>
  <sheetViews>
    <sheetView workbookViewId="0">
      <selection activeCell="A46" sqref="A46:L46"/>
    </sheetView>
  </sheetViews>
  <sheetFormatPr defaultRowHeight="15"/>
  <cols>
    <col min="1" max="1" width="30.7109375" style="1" customWidth="1"/>
    <col min="2" max="3" width="6.7109375" style="42" customWidth="1"/>
    <col min="4" max="4" width="7.7109375" style="42" customWidth="1"/>
    <col min="5" max="6" width="6.7109375" style="42" customWidth="1"/>
    <col min="7" max="8" width="7.7109375" style="42" customWidth="1"/>
    <col min="9" max="9" width="10.7109375" style="42" customWidth="1"/>
    <col min="10" max="10" width="7.7109375" style="42" customWidth="1"/>
    <col min="11" max="11" width="19.85546875" style="1" customWidth="1"/>
    <col min="12" max="16384" width="9.140625" style="1"/>
  </cols>
  <sheetData>
    <row r="1" spans="1:12" ht="27" customHeight="1" thickBot="1">
      <c r="A1" s="2" t="s">
        <v>42</v>
      </c>
      <c r="B1" s="79"/>
      <c r="C1" s="80"/>
      <c r="D1" s="80"/>
      <c r="E1" s="80"/>
      <c r="F1" s="80"/>
      <c r="G1" s="80"/>
      <c r="H1" s="80"/>
      <c r="I1" s="80"/>
      <c r="J1" s="80"/>
      <c r="K1" s="81"/>
    </row>
    <row r="2" spans="1:12" ht="15.75" thickBot="1">
      <c r="A2" s="5"/>
      <c r="B2" s="6"/>
      <c r="C2" s="6"/>
      <c r="D2" s="6"/>
      <c r="E2" s="6"/>
      <c r="F2" s="6"/>
      <c r="G2" s="6"/>
      <c r="H2" s="6"/>
      <c r="J2" s="6"/>
      <c r="K2" s="5"/>
    </row>
    <row r="3" spans="1:12" s="14" customFormat="1" ht="15.75" thickBot="1">
      <c r="A3" s="43"/>
      <c r="B3" s="9" t="s">
        <v>43</v>
      </c>
      <c r="C3" s="82"/>
      <c r="D3" s="82"/>
      <c r="E3" s="9" t="s">
        <v>44</v>
      </c>
      <c r="F3" s="82"/>
      <c r="G3" s="82"/>
      <c r="H3" s="43" t="s">
        <v>1</v>
      </c>
      <c r="I3" s="10" t="s">
        <v>3</v>
      </c>
      <c r="J3" s="82"/>
      <c r="K3" s="12"/>
      <c r="L3" s="1"/>
    </row>
    <row r="4" spans="1:12" s="14" customFormat="1" ht="26.25" thickBot="1">
      <c r="A4" s="72" t="s">
        <v>45</v>
      </c>
      <c r="B4" s="83" t="s">
        <v>46</v>
      </c>
      <c r="C4" s="83" t="s">
        <v>47</v>
      </c>
      <c r="D4" s="83" t="s">
        <v>3</v>
      </c>
      <c r="E4" s="83" t="s">
        <v>46</v>
      </c>
      <c r="F4" s="84" t="s">
        <v>47</v>
      </c>
      <c r="G4" s="8" t="s">
        <v>3</v>
      </c>
      <c r="H4" s="8" t="s">
        <v>7</v>
      </c>
      <c r="I4" s="8" t="s">
        <v>8</v>
      </c>
      <c r="J4" s="8" t="s">
        <v>17</v>
      </c>
      <c r="K4" s="85" t="s">
        <v>10</v>
      </c>
    </row>
    <row r="5" spans="1:12">
      <c r="A5" s="19" t="s">
        <v>1</v>
      </c>
      <c r="B5" s="45"/>
      <c r="C5" s="75"/>
      <c r="D5" s="86" t="str">
        <f>IF(AND(ISNUMBER($B5),ISNUMBER($C5)),IF(OR(AND($B5&lt;=15,$C5&lt;=1),AND($B5&lt;=4,$C5&lt;=2)),"Low",IF(OR(AND($B5&gt;15,$C5&lt;=1),AND($B5&gt;4,$B5&lt;=15,$C5&gt;1,$C5&lt;=2),AND($B5&lt;=4,$C5&gt;2)),"Avg",IF(OR(AND($B5&gt;4,$C5&gt;2),AND($B5&gt;15,$C5&gt;1)),"High")))," ")</f>
        <v xml:space="preserve"> </v>
      </c>
      <c r="E5" s="45"/>
      <c r="F5" s="75"/>
      <c r="G5" s="47" t="str">
        <f>IF(AND(ISNUMBER($E5),ISNUMBER($F5)),IF(OR(AND($E5&lt;=19,$F5&lt;=1),AND($E5&lt;=5,$F5&lt;=3)),"Low",IF(OR(AND($E5&gt;19,$F5&lt;=1),AND($E5&gt;5,$E5&lt;=19,$F5&gt;1,$F5&lt;=3),AND($E5&lt;=5,$F5&gt;3)),"Avg",IF(OR(AND($E5&gt;5,$F5&gt;3),AND($E5&gt;19,$F5&gt;1)),"High")))," ")</f>
        <v xml:space="preserve"> </v>
      </c>
      <c r="H5" s="47" t="str">
        <f t="shared" ref="H5:H16" si="0">IF(AND(ISNUMBER($B5),ISNUMBER($C5),ISNUMBER($E5),ISNUMBER($F5)),IF(AND(D5="Low",G5="Low"),1,0)," ")</f>
        <v xml:space="preserve"> </v>
      </c>
      <c r="I5" s="47" t="str">
        <f t="shared" ref="I5:I16" si="1">IF(AND(ISNUMBER($B5),ISNUMBER($C5),ISNUMBER($E5),ISNUMBER($F5)),IF(AND($H5=0,J5=0),1,0)," ")</f>
        <v xml:space="preserve"> </v>
      </c>
      <c r="J5" s="47" t="str">
        <f t="shared" ref="J5:J16" si="2">IF(AND(ISNUMBER($B5),ISNUMBER($C5),ISNUMBER($E5),ISNUMBER($F5)),IF(OR($D5="High",$G5="High"),1,0)," ")</f>
        <v xml:space="preserve"> </v>
      </c>
      <c r="K5" s="23"/>
    </row>
    <row r="6" spans="1:12">
      <c r="A6" s="24" t="s">
        <v>1</v>
      </c>
      <c r="B6" s="48"/>
      <c r="C6" s="46"/>
      <c r="D6" s="87" t="str">
        <f t="shared" ref="D6:D16" si="3">IF(AND(ISNUMBER($B6),ISNUMBER($C6)),IF(OR(AND($B6&lt;=15,$C6&lt;=1),AND($B6&lt;=4,$C6&lt;=2)),"Low",IF(OR(AND($B6&gt;15,$C6&lt;=1),AND($B6&gt;4,$B6&lt;=15,$C6&gt;1,$C6&lt;=2),AND($B6&lt;=4,$C6&gt;2)),"Avg",IF(OR(AND($B6&gt;4,$C6&gt;2),AND($B6&gt;15,$C6&gt;1)),"High")))," ")</f>
        <v xml:space="preserve"> </v>
      </c>
      <c r="E6" s="48"/>
      <c r="F6" s="46"/>
      <c r="G6" s="49" t="str">
        <f t="shared" ref="G6:G16" si="4">IF(AND(ISNUMBER($E6),ISNUMBER($F6)),IF(OR(AND($E6&lt;=19,$F6&lt;=1),AND($E6&lt;=5,$F6&lt;=3)),"Low",IF(OR(AND($E6&gt;19,$F6&lt;=1),AND($E6&gt;5,$E6&lt;=19,$F6&gt;1,$F6&lt;=3),AND($E6&lt;=5,$F6&gt;3)),"Avg",IF(OR(AND($E6&gt;5,$F6&gt;3),AND($E6&gt;19,$F6&gt;1)),"High")))," ")</f>
        <v xml:space="preserve"> </v>
      </c>
      <c r="H6" s="49" t="str">
        <f t="shared" si="0"/>
        <v xml:space="preserve"> </v>
      </c>
      <c r="I6" s="49" t="str">
        <f t="shared" si="1"/>
        <v xml:space="preserve"> </v>
      </c>
      <c r="J6" s="49" t="str">
        <f t="shared" si="2"/>
        <v xml:space="preserve"> </v>
      </c>
      <c r="K6" s="27"/>
    </row>
    <row r="7" spans="1:12">
      <c r="A7" s="24" t="s">
        <v>1</v>
      </c>
      <c r="B7" s="48"/>
      <c r="C7" s="46"/>
      <c r="D7" s="87" t="str">
        <f t="shared" si="3"/>
        <v xml:space="preserve"> </v>
      </c>
      <c r="E7" s="48"/>
      <c r="F7" s="46"/>
      <c r="G7" s="49" t="str">
        <f t="shared" si="4"/>
        <v xml:space="preserve"> </v>
      </c>
      <c r="H7" s="49" t="str">
        <f t="shared" si="0"/>
        <v xml:space="preserve"> </v>
      </c>
      <c r="I7" s="49" t="str">
        <f t="shared" si="1"/>
        <v xml:space="preserve"> </v>
      </c>
      <c r="J7" s="49" t="str">
        <f t="shared" si="2"/>
        <v xml:space="preserve"> </v>
      </c>
      <c r="K7" s="27"/>
    </row>
    <row r="8" spans="1:12">
      <c r="A8" s="24" t="s">
        <v>1</v>
      </c>
      <c r="B8" s="48"/>
      <c r="C8" s="46"/>
      <c r="D8" s="87" t="str">
        <f t="shared" si="3"/>
        <v xml:space="preserve"> </v>
      </c>
      <c r="E8" s="48"/>
      <c r="F8" s="46"/>
      <c r="G8" s="49" t="str">
        <f t="shared" si="4"/>
        <v xml:space="preserve"> </v>
      </c>
      <c r="H8" s="49" t="str">
        <f t="shared" si="0"/>
        <v xml:space="preserve"> </v>
      </c>
      <c r="I8" s="49" t="str">
        <f t="shared" si="1"/>
        <v xml:space="preserve"> </v>
      </c>
      <c r="J8" s="49" t="str">
        <f t="shared" si="2"/>
        <v xml:space="preserve"> </v>
      </c>
      <c r="K8" s="27"/>
    </row>
    <row r="9" spans="1:12">
      <c r="A9" s="24" t="s">
        <v>1</v>
      </c>
      <c r="B9" s="48" t="s">
        <v>1</v>
      </c>
      <c r="C9" s="46" t="s">
        <v>1</v>
      </c>
      <c r="D9" s="87" t="str">
        <f t="shared" si="3"/>
        <v xml:space="preserve"> </v>
      </c>
      <c r="E9" s="48" t="s">
        <v>1</v>
      </c>
      <c r="F9" s="46" t="s">
        <v>1</v>
      </c>
      <c r="G9" s="49" t="str">
        <f t="shared" si="4"/>
        <v xml:space="preserve"> </v>
      </c>
      <c r="H9" s="49" t="str">
        <f t="shared" si="0"/>
        <v xml:space="preserve"> </v>
      </c>
      <c r="I9" s="49" t="str">
        <f t="shared" si="1"/>
        <v xml:space="preserve"> </v>
      </c>
      <c r="J9" s="49" t="str">
        <f t="shared" si="2"/>
        <v xml:space="preserve"> </v>
      </c>
      <c r="K9" s="27"/>
    </row>
    <row r="10" spans="1:12">
      <c r="A10" s="24"/>
      <c r="B10" s="48"/>
      <c r="C10" s="46"/>
      <c r="D10" s="87" t="str">
        <f t="shared" si="3"/>
        <v xml:space="preserve"> </v>
      </c>
      <c r="E10" s="48"/>
      <c r="F10" s="46"/>
      <c r="G10" s="49" t="str">
        <f t="shared" si="4"/>
        <v xml:space="preserve"> </v>
      </c>
      <c r="H10" s="49" t="str">
        <f t="shared" si="0"/>
        <v xml:space="preserve"> </v>
      </c>
      <c r="I10" s="49" t="str">
        <f t="shared" si="1"/>
        <v xml:space="preserve"> </v>
      </c>
      <c r="J10" s="49" t="str">
        <f t="shared" si="2"/>
        <v xml:space="preserve"> </v>
      </c>
      <c r="K10" s="27"/>
    </row>
    <row r="11" spans="1:12">
      <c r="A11" s="24"/>
      <c r="B11" s="48"/>
      <c r="C11" s="46"/>
      <c r="D11" s="87" t="str">
        <f t="shared" si="3"/>
        <v xml:space="preserve"> </v>
      </c>
      <c r="E11" s="48"/>
      <c r="F11" s="46"/>
      <c r="G11" s="49" t="str">
        <f t="shared" si="4"/>
        <v xml:space="preserve"> </v>
      </c>
      <c r="H11" s="49" t="str">
        <f t="shared" si="0"/>
        <v xml:space="preserve"> </v>
      </c>
      <c r="I11" s="49" t="str">
        <f t="shared" si="1"/>
        <v xml:space="preserve"> </v>
      </c>
      <c r="J11" s="49" t="str">
        <f t="shared" si="2"/>
        <v xml:space="preserve"> </v>
      </c>
      <c r="K11" s="27"/>
    </row>
    <row r="12" spans="1:12">
      <c r="A12" s="24"/>
      <c r="B12" s="48"/>
      <c r="C12" s="46"/>
      <c r="D12" s="87" t="str">
        <f t="shared" si="3"/>
        <v xml:space="preserve"> </v>
      </c>
      <c r="E12" s="48"/>
      <c r="F12" s="46"/>
      <c r="G12" s="49" t="str">
        <f t="shared" si="4"/>
        <v xml:space="preserve"> </v>
      </c>
      <c r="H12" s="49" t="str">
        <f t="shared" si="0"/>
        <v xml:space="preserve"> </v>
      </c>
      <c r="I12" s="49" t="str">
        <f t="shared" si="1"/>
        <v xml:space="preserve"> </v>
      </c>
      <c r="J12" s="49" t="str">
        <f t="shared" si="2"/>
        <v xml:space="preserve"> </v>
      </c>
      <c r="K12" s="27"/>
    </row>
    <row r="13" spans="1:12">
      <c r="A13" s="24"/>
      <c r="B13" s="48"/>
      <c r="C13" s="46"/>
      <c r="D13" s="87" t="str">
        <f t="shared" si="3"/>
        <v xml:space="preserve"> </v>
      </c>
      <c r="E13" s="48"/>
      <c r="F13" s="46"/>
      <c r="G13" s="49" t="str">
        <f t="shared" si="4"/>
        <v xml:space="preserve"> </v>
      </c>
      <c r="H13" s="49" t="str">
        <f t="shared" si="0"/>
        <v xml:space="preserve"> </v>
      </c>
      <c r="I13" s="49" t="str">
        <f t="shared" si="1"/>
        <v xml:space="preserve"> </v>
      </c>
      <c r="J13" s="49" t="str">
        <f t="shared" si="2"/>
        <v xml:space="preserve"> </v>
      </c>
      <c r="K13" s="27"/>
    </row>
    <row r="14" spans="1:12">
      <c r="A14" s="24"/>
      <c r="B14" s="48"/>
      <c r="C14" s="46"/>
      <c r="D14" s="87" t="str">
        <f t="shared" si="3"/>
        <v xml:space="preserve"> </v>
      </c>
      <c r="E14" s="48"/>
      <c r="F14" s="46"/>
      <c r="G14" s="49" t="str">
        <f t="shared" si="4"/>
        <v xml:space="preserve"> </v>
      </c>
      <c r="H14" s="49" t="str">
        <f t="shared" si="0"/>
        <v xml:space="preserve"> </v>
      </c>
      <c r="I14" s="49" t="str">
        <f t="shared" si="1"/>
        <v xml:space="preserve"> </v>
      </c>
      <c r="J14" s="49" t="str">
        <f t="shared" si="2"/>
        <v xml:space="preserve"> </v>
      </c>
      <c r="K14" s="27"/>
    </row>
    <row r="15" spans="1:12">
      <c r="A15" s="24"/>
      <c r="B15" s="48"/>
      <c r="C15" s="46"/>
      <c r="D15" s="87" t="str">
        <f t="shared" si="3"/>
        <v xml:space="preserve"> </v>
      </c>
      <c r="E15" s="48"/>
      <c r="F15" s="46"/>
      <c r="G15" s="49" t="str">
        <f t="shared" si="4"/>
        <v xml:space="preserve"> </v>
      </c>
      <c r="H15" s="49" t="str">
        <f t="shared" si="0"/>
        <v xml:space="preserve"> </v>
      </c>
      <c r="I15" s="49" t="str">
        <f t="shared" si="1"/>
        <v xml:space="preserve"> </v>
      </c>
      <c r="J15" s="49" t="str">
        <f t="shared" si="2"/>
        <v xml:space="preserve"> </v>
      </c>
      <c r="K15" s="27"/>
    </row>
    <row r="16" spans="1:12" ht="15.75" thickBot="1">
      <c r="A16" s="24"/>
      <c r="B16" s="48"/>
      <c r="C16" s="46"/>
      <c r="D16" s="88" t="str">
        <f t="shared" si="3"/>
        <v xml:space="preserve"> </v>
      </c>
      <c r="E16" s="50"/>
      <c r="F16" s="46"/>
      <c r="G16" s="49" t="str">
        <f t="shared" si="4"/>
        <v xml:space="preserve"> </v>
      </c>
      <c r="H16" s="49" t="str">
        <f t="shared" si="0"/>
        <v xml:space="preserve"> </v>
      </c>
      <c r="I16" s="49" t="str">
        <f t="shared" si="1"/>
        <v xml:space="preserve"> </v>
      </c>
      <c r="J16" s="49" t="str">
        <f t="shared" si="2"/>
        <v xml:space="preserve"> </v>
      </c>
      <c r="K16" s="27"/>
    </row>
    <row r="17" spans="1:13" ht="15.75" thickBot="1">
      <c r="A17" s="29" t="s">
        <v>11</v>
      </c>
      <c r="B17" s="89"/>
      <c r="C17" s="90"/>
      <c r="D17" s="51"/>
      <c r="E17" s="51"/>
      <c r="F17" s="51"/>
      <c r="G17" s="51"/>
      <c r="H17" s="51">
        <f>SUM(H5:H15)</f>
        <v>0</v>
      </c>
      <c r="I17" s="51">
        <f>SUM(I5:I15)</f>
        <v>0</v>
      </c>
      <c r="J17" s="51">
        <f>SUM(J5:J15)</f>
        <v>0</v>
      </c>
      <c r="K17" s="31"/>
    </row>
    <row r="18" spans="1:13">
      <c r="A18" s="5"/>
      <c r="B18" s="6"/>
      <c r="C18" s="6"/>
      <c r="D18" s="6"/>
      <c r="E18" s="6"/>
      <c r="F18" s="6"/>
      <c r="G18" s="6"/>
      <c r="H18" s="6"/>
      <c r="I18" s="6"/>
      <c r="J18" s="6"/>
      <c r="K18" s="5"/>
    </row>
    <row r="19" spans="1:13">
      <c r="B19" s="1"/>
      <c r="C19" s="1"/>
      <c r="D19" s="1"/>
      <c r="E19" s="1"/>
      <c r="F19" s="1"/>
      <c r="G19" s="1"/>
      <c r="H19" s="1"/>
      <c r="I19" s="1"/>
      <c r="J19" s="1"/>
    </row>
    <row r="20" spans="1:13">
      <c r="A20" s="53" t="s">
        <v>48</v>
      </c>
      <c r="B20" s="59" t="s">
        <v>168</v>
      </c>
      <c r="C20" s="32"/>
      <c r="D20" s="248"/>
      <c r="E20" s="248"/>
      <c r="F20" s="248"/>
      <c r="G20" s="248"/>
      <c r="H20" s="248"/>
      <c r="I20" s="248"/>
      <c r="J20" s="248"/>
      <c r="K20" s="248"/>
      <c r="L20" s="77"/>
    </row>
    <row r="21" spans="1:13">
      <c r="A21" s="61"/>
      <c r="B21" s="34"/>
      <c r="C21" s="34"/>
      <c r="D21" s="34"/>
      <c r="E21" s="211" t="s">
        <v>169</v>
      </c>
      <c r="F21" s="240"/>
      <c r="G21" s="240"/>
      <c r="H21" s="240"/>
      <c r="I21" s="240"/>
      <c r="J21" s="240"/>
      <c r="K21" s="206"/>
      <c r="L21" s="62"/>
    </row>
    <row r="22" spans="1:13" s="224" customFormat="1">
      <c r="A22" s="237"/>
      <c r="B22" s="232"/>
      <c r="C22" s="232"/>
      <c r="D22" s="232"/>
      <c r="E22" s="272" t="s">
        <v>49</v>
      </c>
      <c r="F22" s="272"/>
      <c r="G22" s="272"/>
      <c r="H22" s="272"/>
      <c r="I22" s="272" t="s">
        <v>53</v>
      </c>
      <c r="J22" s="272"/>
      <c r="K22" s="63"/>
      <c r="L22" s="243"/>
    </row>
    <row r="23" spans="1:13" s="224" customFormat="1" ht="15" customHeight="1">
      <c r="A23" s="238"/>
      <c r="B23" s="232"/>
      <c r="C23" s="232"/>
      <c r="D23" s="232"/>
      <c r="E23" s="272" t="s">
        <v>50</v>
      </c>
      <c r="F23" s="272"/>
      <c r="G23" s="272"/>
      <c r="H23" s="272"/>
      <c r="I23" s="272" t="s">
        <v>54</v>
      </c>
      <c r="J23" s="272"/>
      <c r="K23" s="63"/>
      <c r="L23" s="243"/>
    </row>
    <row r="24" spans="1:13" s="224" customFormat="1" ht="15" customHeight="1">
      <c r="A24" s="238"/>
      <c r="B24" s="232"/>
      <c r="C24" s="232"/>
      <c r="D24" s="232"/>
      <c r="E24" s="272" t="s">
        <v>51</v>
      </c>
      <c r="F24" s="272"/>
      <c r="G24" s="272"/>
      <c r="H24" s="272"/>
      <c r="I24" s="272" t="s">
        <v>55</v>
      </c>
      <c r="J24" s="272"/>
      <c r="K24" s="272"/>
      <c r="L24" s="243"/>
    </row>
    <row r="25" spans="1:13" s="224" customFormat="1">
      <c r="A25" s="238"/>
      <c r="B25" s="232"/>
      <c r="C25" s="232"/>
      <c r="D25" s="232"/>
      <c r="E25" s="272" t="s">
        <v>172</v>
      </c>
      <c r="F25" s="272"/>
      <c r="G25" s="272"/>
      <c r="H25" s="272"/>
      <c r="I25" s="272" t="s">
        <v>56</v>
      </c>
      <c r="J25" s="272"/>
      <c r="K25" s="272"/>
      <c r="L25" s="243"/>
    </row>
    <row r="26" spans="1:13" s="224" customFormat="1" ht="15" customHeight="1">
      <c r="A26" s="238"/>
      <c r="B26" s="232"/>
      <c r="C26" s="232"/>
      <c r="D26" s="232"/>
      <c r="E26" s="272" t="s">
        <v>52</v>
      </c>
      <c r="F26" s="272"/>
      <c r="G26" s="272"/>
      <c r="H26" s="272"/>
      <c r="I26" s="272" t="s">
        <v>57</v>
      </c>
      <c r="J26" s="272"/>
      <c r="K26" s="272"/>
      <c r="L26" s="243"/>
    </row>
    <row r="27" spans="1:13">
      <c r="A27" s="61"/>
      <c r="B27" s="38"/>
      <c r="C27" s="38"/>
      <c r="D27" s="38"/>
      <c r="E27" s="66"/>
      <c r="F27" s="66"/>
      <c r="G27" s="66"/>
      <c r="H27" s="66"/>
      <c r="I27" s="66"/>
      <c r="J27" s="66"/>
      <c r="K27" s="66"/>
      <c r="L27" s="62"/>
    </row>
    <row r="28" spans="1:13">
      <c r="A28" s="61"/>
      <c r="B28" s="38"/>
      <c r="C28" s="38"/>
      <c r="D28" s="38"/>
      <c r="E28" s="207" t="s">
        <v>187</v>
      </c>
      <c r="F28" s="38"/>
      <c r="G28" s="66"/>
      <c r="H28" s="66"/>
      <c r="I28" s="66"/>
      <c r="J28" s="66"/>
      <c r="K28" s="66"/>
      <c r="L28" s="62"/>
    </row>
    <row r="29" spans="1:13">
      <c r="A29" s="61"/>
      <c r="B29" s="38"/>
      <c r="C29" s="38"/>
      <c r="D29" s="38"/>
      <c r="E29" s="246" t="s">
        <v>184</v>
      </c>
      <c r="F29" s="38"/>
      <c r="G29" s="38"/>
      <c r="H29" s="38"/>
      <c r="I29" s="38"/>
      <c r="J29" s="38"/>
      <c r="K29" s="66"/>
      <c r="L29" s="62"/>
    </row>
    <row r="30" spans="1:13">
      <c r="A30" s="61"/>
      <c r="B30" s="38"/>
      <c r="C30" s="38"/>
      <c r="D30" s="38"/>
      <c r="E30" s="244" t="s">
        <v>160</v>
      </c>
      <c r="F30" s="60"/>
      <c r="G30" s="38"/>
      <c r="H30" s="38"/>
      <c r="I30" s="38"/>
      <c r="J30" s="38"/>
      <c r="K30" s="66"/>
      <c r="L30" s="62"/>
      <c r="M30" s="225"/>
    </row>
    <row r="31" spans="1:13">
      <c r="A31" s="61"/>
      <c r="B31" s="38"/>
      <c r="C31" s="38"/>
      <c r="D31" s="38"/>
      <c r="E31" s="244" t="s">
        <v>161</v>
      </c>
      <c r="F31" s="64"/>
      <c r="G31" s="38"/>
      <c r="H31" s="38"/>
      <c r="I31" s="38"/>
      <c r="J31" s="38"/>
      <c r="K31" s="66"/>
      <c r="L31" s="62"/>
      <c r="M31" s="225"/>
    </row>
    <row r="32" spans="1:13">
      <c r="A32" s="61"/>
      <c r="B32" s="38"/>
      <c r="C32" s="38"/>
      <c r="D32" s="38"/>
      <c r="E32" s="244" t="s">
        <v>173</v>
      </c>
      <c r="F32" s="64"/>
      <c r="G32" s="38"/>
      <c r="H32" s="38"/>
      <c r="I32" s="38"/>
      <c r="J32" s="38"/>
      <c r="K32" s="66"/>
      <c r="L32" s="62"/>
    </row>
    <row r="33" spans="1:12">
      <c r="A33" s="61"/>
      <c r="B33" s="38"/>
      <c r="C33" s="38"/>
      <c r="D33" s="38"/>
      <c r="E33" s="244" t="s">
        <v>174</v>
      </c>
      <c r="F33" s="64"/>
      <c r="G33" s="38"/>
      <c r="H33" s="38"/>
      <c r="I33" s="38"/>
      <c r="J33" s="38"/>
      <c r="K33" s="66"/>
      <c r="L33" s="62"/>
    </row>
    <row r="34" spans="1:12">
      <c r="A34" s="61"/>
      <c r="B34" s="38"/>
      <c r="C34" s="38"/>
      <c r="D34" s="38"/>
      <c r="E34" s="244" t="s">
        <v>175</v>
      </c>
      <c r="F34" s="64"/>
      <c r="G34" s="38"/>
      <c r="H34" s="38"/>
      <c r="I34" s="38"/>
      <c r="J34" s="38"/>
      <c r="K34" s="66"/>
      <c r="L34" s="62"/>
    </row>
    <row r="35" spans="1:12">
      <c r="A35" s="61"/>
      <c r="B35" s="38"/>
      <c r="C35" s="38"/>
      <c r="D35" s="38"/>
      <c r="E35" s="244" t="s">
        <v>176</v>
      </c>
      <c r="F35" s="64"/>
      <c r="G35" s="38"/>
      <c r="H35" s="38"/>
      <c r="I35" s="38"/>
      <c r="J35" s="38"/>
      <c r="K35" s="66"/>
      <c r="L35" s="62"/>
    </row>
    <row r="36" spans="1:12">
      <c r="A36" s="61"/>
      <c r="B36" s="38"/>
      <c r="C36" s="38"/>
      <c r="D36" s="38"/>
      <c r="E36" s="244" t="s">
        <v>177</v>
      </c>
      <c r="F36" s="64"/>
      <c r="G36" s="38"/>
      <c r="H36" s="38"/>
      <c r="I36" s="66"/>
      <c r="J36" s="66"/>
      <c r="K36" s="66"/>
      <c r="L36" s="62"/>
    </row>
    <row r="37" spans="1:12">
      <c r="A37" s="61"/>
      <c r="B37" s="38"/>
      <c r="C37" s="38"/>
      <c r="D37" s="38"/>
      <c r="E37" s="244" t="s">
        <v>178</v>
      </c>
      <c r="F37" s="64"/>
      <c r="G37" s="38"/>
      <c r="H37" s="38"/>
      <c r="I37" s="38"/>
      <c r="J37" s="38"/>
      <c r="K37" s="66"/>
      <c r="L37" s="62"/>
    </row>
    <row r="38" spans="1:12">
      <c r="A38" s="233" t="s">
        <v>14</v>
      </c>
      <c r="B38" s="38"/>
      <c r="C38" s="66"/>
      <c r="D38" s="38"/>
      <c r="E38" s="246" t="s">
        <v>185</v>
      </c>
      <c r="F38" s="66"/>
      <c r="G38" s="38"/>
      <c r="H38" s="38"/>
      <c r="I38" s="38"/>
      <c r="J38" s="38"/>
      <c r="K38" s="66"/>
      <c r="L38" s="62"/>
    </row>
    <row r="39" spans="1:12">
      <c r="A39" s="61"/>
      <c r="B39" s="38"/>
      <c r="C39" s="38"/>
      <c r="D39" s="38"/>
      <c r="E39" s="244" t="s">
        <v>179</v>
      </c>
      <c r="F39" s="66"/>
      <c r="G39" s="38"/>
      <c r="H39" s="38"/>
      <c r="I39" s="38"/>
      <c r="J39" s="38"/>
      <c r="K39" s="66"/>
      <c r="L39" s="62"/>
    </row>
    <row r="40" spans="1:12">
      <c r="A40" s="61"/>
      <c r="B40" s="38"/>
      <c r="C40" s="38"/>
      <c r="D40" s="38"/>
      <c r="E40" s="244" t="s">
        <v>180</v>
      </c>
      <c r="F40" s="66"/>
      <c r="G40" s="38"/>
      <c r="H40" s="38"/>
      <c r="I40" s="38"/>
      <c r="J40" s="38"/>
      <c r="K40" s="66"/>
      <c r="L40" s="62"/>
    </row>
    <row r="41" spans="1:12">
      <c r="A41" s="61"/>
      <c r="B41" s="38"/>
      <c r="C41" s="38"/>
      <c r="D41" s="38"/>
      <c r="E41" s="244" t="s">
        <v>181</v>
      </c>
      <c r="F41" s="66"/>
      <c r="G41" s="38"/>
      <c r="H41" s="38"/>
      <c r="I41" s="38"/>
      <c r="J41" s="38"/>
      <c r="K41" s="66"/>
      <c r="L41" s="62"/>
    </row>
    <row r="42" spans="1:12" ht="15" customHeight="1">
      <c r="A42" s="61"/>
      <c r="B42" s="207"/>
      <c r="C42" s="207"/>
      <c r="D42" s="207"/>
      <c r="E42" s="244" t="s">
        <v>182</v>
      </c>
      <c r="F42" s="66"/>
      <c r="G42" s="207"/>
      <c r="H42" s="207"/>
      <c r="I42" s="38"/>
      <c r="J42" s="38"/>
      <c r="K42" s="66"/>
      <c r="L42" s="62"/>
    </row>
    <row r="43" spans="1:12">
      <c r="A43" s="239"/>
      <c r="B43" s="207"/>
      <c r="C43" s="207"/>
      <c r="D43" s="207"/>
      <c r="E43" s="244" t="s">
        <v>183</v>
      </c>
      <c r="F43" s="66"/>
      <c r="G43" s="207"/>
      <c r="H43" s="207"/>
      <c r="I43" s="38"/>
      <c r="J43" s="38"/>
      <c r="K43" s="66"/>
      <c r="L43" s="62"/>
    </row>
    <row r="44" spans="1:12">
      <c r="A44" s="61"/>
      <c r="B44" s="38"/>
      <c r="C44" s="38"/>
      <c r="D44" s="38"/>
      <c r="E44" s="246" t="s">
        <v>186</v>
      </c>
      <c r="F44" s="66"/>
      <c r="G44" s="38"/>
      <c r="H44" s="38"/>
      <c r="I44" s="38"/>
      <c r="J44" s="38"/>
      <c r="K44" s="66"/>
      <c r="L44" s="62"/>
    </row>
    <row r="45" spans="1:12">
      <c r="A45" s="61"/>
      <c r="B45" s="38"/>
      <c r="C45" s="38"/>
      <c r="D45" s="38"/>
      <c r="E45" s="66"/>
      <c r="F45" s="66"/>
      <c r="G45" s="38"/>
      <c r="H45" s="38"/>
      <c r="I45" s="38"/>
      <c r="J45" s="38"/>
      <c r="K45" s="66"/>
      <c r="L45" s="62"/>
    </row>
    <row r="46" spans="1:12" ht="93" customHeight="1">
      <c r="A46" s="273" t="s">
        <v>206</v>
      </c>
      <c r="B46" s="274"/>
      <c r="C46" s="274"/>
      <c r="D46" s="274"/>
      <c r="E46" s="274"/>
      <c r="F46" s="274"/>
      <c r="G46" s="274"/>
      <c r="H46" s="274"/>
      <c r="I46" s="274"/>
      <c r="J46" s="274"/>
      <c r="K46" s="274"/>
      <c r="L46" s="275"/>
    </row>
  </sheetData>
  <mergeCells count="11">
    <mergeCell ref="E22:H22"/>
    <mergeCell ref="E23:H23"/>
    <mergeCell ref="E24:H24"/>
    <mergeCell ref="E25:H25"/>
    <mergeCell ref="I22:J22"/>
    <mergeCell ref="I23:J23"/>
    <mergeCell ref="E26:H26"/>
    <mergeCell ref="A46:L46"/>
    <mergeCell ref="I24:K24"/>
    <mergeCell ref="I25:K25"/>
    <mergeCell ref="I26:K2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dimension ref="A1:F28"/>
  <sheetViews>
    <sheetView workbookViewId="0">
      <selection activeCell="J23" sqref="J23"/>
    </sheetView>
  </sheetViews>
  <sheetFormatPr defaultRowHeight="15"/>
  <cols>
    <col min="1" max="1" width="25.7109375" style="1" customWidth="1"/>
    <col min="2" max="2" width="12.7109375" style="42" customWidth="1"/>
    <col min="3" max="4" width="6.7109375" style="42" customWidth="1"/>
    <col min="5" max="6" width="12.7109375" style="42" customWidth="1"/>
    <col min="7" max="16384" width="9.140625" style="1"/>
  </cols>
  <sheetData>
    <row r="1" spans="1:6" s="5" customFormat="1" ht="40.15" customHeight="1" thickBot="1">
      <c r="A1" s="173" t="s">
        <v>143</v>
      </c>
      <c r="B1" s="3"/>
      <c r="C1" s="3"/>
      <c r="D1" s="3"/>
      <c r="E1" s="3"/>
      <c r="F1" s="4"/>
    </row>
    <row r="2" spans="1:6" ht="15.75" thickBot="1">
      <c r="A2" s="5"/>
      <c r="B2" s="6"/>
      <c r="C2" s="6"/>
      <c r="D2" s="6"/>
      <c r="E2" s="6"/>
      <c r="F2" s="6"/>
    </row>
    <row r="3" spans="1:6" ht="27" thickBot="1">
      <c r="A3" s="107" t="s">
        <v>144</v>
      </c>
      <c r="B3" s="174" t="s">
        <v>145</v>
      </c>
      <c r="C3" s="116" t="s">
        <v>146</v>
      </c>
      <c r="D3" s="175" t="s">
        <v>147</v>
      </c>
      <c r="E3" s="176" t="s">
        <v>148</v>
      </c>
      <c r="F3" s="176" t="s">
        <v>149</v>
      </c>
    </row>
    <row r="4" spans="1:6">
      <c r="A4" s="107" t="s">
        <v>67</v>
      </c>
      <c r="B4" s="177" t="s">
        <v>7</v>
      </c>
      <c r="C4" s="159">
        <f>ILFs!$D$17</f>
        <v>0</v>
      </c>
      <c r="D4" s="178">
        <v>7</v>
      </c>
      <c r="E4" s="159">
        <f>C4*D4</f>
        <v>0</v>
      </c>
      <c r="F4" s="116"/>
    </row>
    <row r="5" spans="1:6">
      <c r="A5" s="179"/>
      <c r="B5" s="180" t="s">
        <v>8</v>
      </c>
      <c r="C5" s="181">
        <f>ILFs!$E$17</f>
        <v>0</v>
      </c>
      <c r="D5" s="182">
        <v>10</v>
      </c>
      <c r="E5" s="181">
        <f t="shared" ref="E5:E18" si="0">C5*D5</f>
        <v>0</v>
      </c>
      <c r="F5" s="183"/>
    </row>
    <row r="6" spans="1:6" ht="15.75" thickBot="1">
      <c r="A6" s="179"/>
      <c r="B6" s="180" t="s">
        <v>17</v>
      </c>
      <c r="C6" s="181">
        <f>ILFs!$F$17</f>
        <v>0</v>
      </c>
      <c r="D6" s="182">
        <v>15</v>
      </c>
      <c r="E6" s="181">
        <f t="shared" si="0"/>
        <v>0</v>
      </c>
      <c r="F6" s="184" t="str">
        <f>IF($E$19=0," ",SUM(E4:E6)/$E$19)</f>
        <v xml:space="preserve"> </v>
      </c>
    </row>
    <row r="7" spans="1:6">
      <c r="A7" s="107" t="s">
        <v>70</v>
      </c>
      <c r="B7" s="177" t="s">
        <v>7</v>
      </c>
      <c r="C7" s="159">
        <f>EIFs!$D$17</f>
        <v>0</v>
      </c>
      <c r="D7" s="178">
        <v>5</v>
      </c>
      <c r="E7" s="159">
        <f t="shared" si="0"/>
        <v>0</v>
      </c>
      <c r="F7" s="116"/>
    </row>
    <row r="8" spans="1:6">
      <c r="A8" s="179"/>
      <c r="B8" s="180" t="s">
        <v>8</v>
      </c>
      <c r="C8" s="181">
        <f>EIFs!$E$17</f>
        <v>0</v>
      </c>
      <c r="D8" s="182">
        <v>7</v>
      </c>
      <c r="E8" s="181">
        <f t="shared" si="0"/>
        <v>0</v>
      </c>
      <c r="F8" s="183"/>
    </row>
    <row r="9" spans="1:6" ht="15.75" thickBot="1">
      <c r="A9" s="179"/>
      <c r="B9" s="180" t="s">
        <v>17</v>
      </c>
      <c r="C9" s="181">
        <f>EIFs!$F$17</f>
        <v>0</v>
      </c>
      <c r="D9" s="182">
        <v>10</v>
      </c>
      <c r="E9" s="181">
        <f t="shared" si="0"/>
        <v>0</v>
      </c>
      <c r="F9" s="184" t="str">
        <f>IF($E$19=0," ",SUM(E7:E9)/$E$19)</f>
        <v xml:space="preserve"> </v>
      </c>
    </row>
    <row r="10" spans="1:6">
      <c r="A10" s="107" t="s">
        <v>72</v>
      </c>
      <c r="B10" s="177" t="s">
        <v>7</v>
      </c>
      <c r="C10" s="159">
        <f>EIs!$D$17</f>
        <v>0</v>
      </c>
      <c r="D10" s="178">
        <v>3</v>
      </c>
      <c r="E10" s="159">
        <f t="shared" si="0"/>
        <v>0</v>
      </c>
      <c r="F10" s="116"/>
    </row>
    <row r="11" spans="1:6">
      <c r="A11" s="179"/>
      <c r="B11" s="180" t="s">
        <v>8</v>
      </c>
      <c r="C11" s="181">
        <f>EIs!$E$17</f>
        <v>0</v>
      </c>
      <c r="D11" s="182">
        <v>4</v>
      </c>
      <c r="E11" s="181">
        <f t="shared" si="0"/>
        <v>0</v>
      </c>
      <c r="F11" s="183"/>
    </row>
    <row r="12" spans="1:6" ht="15.75" thickBot="1">
      <c r="A12" s="179"/>
      <c r="B12" s="180" t="s">
        <v>17</v>
      </c>
      <c r="C12" s="181">
        <f>EIs!$F$17</f>
        <v>0</v>
      </c>
      <c r="D12" s="182">
        <v>6</v>
      </c>
      <c r="E12" s="181">
        <f t="shared" si="0"/>
        <v>0</v>
      </c>
      <c r="F12" s="184" t="str">
        <f>IF($E$19=0," ",SUM(E10:E12)/$E$19)</f>
        <v xml:space="preserve"> </v>
      </c>
    </row>
    <row r="13" spans="1:6">
      <c r="A13" s="107" t="s">
        <v>74</v>
      </c>
      <c r="B13" s="177" t="s">
        <v>7</v>
      </c>
      <c r="C13" s="159">
        <f>EOs!$D$17</f>
        <v>0</v>
      </c>
      <c r="D13" s="178">
        <v>4</v>
      </c>
      <c r="E13" s="159">
        <f t="shared" si="0"/>
        <v>0</v>
      </c>
      <c r="F13" s="116"/>
    </row>
    <row r="14" spans="1:6">
      <c r="A14" s="179"/>
      <c r="B14" s="180" t="s">
        <v>8</v>
      </c>
      <c r="C14" s="181">
        <f>EOs!$E$17</f>
        <v>0</v>
      </c>
      <c r="D14" s="182">
        <v>5</v>
      </c>
      <c r="E14" s="181">
        <f t="shared" si="0"/>
        <v>0</v>
      </c>
      <c r="F14" s="183"/>
    </row>
    <row r="15" spans="1:6" ht="15.75" thickBot="1">
      <c r="A15" s="179"/>
      <c r="B15" s="180" t="s">
        <v>17</v>
      </c>
      <c r="C15" s="181">
        <f>EOs!$F$17</f>
        <v>0</v>
      </c>
      <c r="D15" s="182">
        <v>7</v>
      </c>
      <c r="E15" s="181">
        <f t="shared" si="0"/>
        <v>0</v>
      </c>
      <c r="F15" s="184" t="str">
        <f>IF($E$19=0," ",SUM(E13:E15)/$E$19)</f>
        <v xml:space="preserve"> </v>
      </c>
    </row>
    <row r="16" spans="1:6">
      <c r="A16" s="107" t="s">
        <v>76</v>
      </c>
      <c r="B16" s="177" t="s">
        <v>7</v>
      </c>
      <c r="C16" s="159">
        <f>EQs!$H$17</f>
        <v>0</v>
      </c>
      <c r="D16" s="178">
        <v>3</v>
      </c>
      <c r="E16" s="159">
        <f t="shared" si="0"/>
        <v>0</v>
      </c>
      <c r="F16" s="116"/>
    </row>
    <row r="17" spans="1:6">
      <c r="A17" s="179"/>
      <c r="B17" s="180" t="s">
        <v>8</v>
      </c>
      <c r="C17" s="181">
        <f>EQs!$I$17</f>
        <v>0</v>
      </c>
      <c r="D17" s="182">
        <v>4</v>
      </c>
      <c r="E17" s="181">
        <f t="shared" si="0"/>
        <v>0</v>
      </c>
      <c r="F17" s="183"/>
    </row>
    <row r="18" spans="1:6" ht="15.75" thickBot="1">
      <c r="A18" s="179"/>
      <c r="B18" s="180" t="s">
        <v>17</v>
      </c>
      <c r="C18" s="181">
        <f>EQs!$J$17</f>
        <v>0</v>
      </c>
      <c r="D18" s="182">
        <v>6</v>
      </c>
      <c r="E18" s="181">
        <f t="shared" si="0"/>
        <v>0</v>
      </c>
      <c r="F18" s="184" t="str">
        <f>IF($E$19=0," ",SUM(E16:E18)/$E$19)</f>
        <v xml:space="preserve"> </v>
      </c>
    </row>
    <row r="19" spans="1:6" ht="15.75" thickBot="1">
      <c r="A19" s="185" t="s">
        <v>150</v>
      </c>
      <c r="B19" s="186"/>
      <c r="C19" s="187"/>
      <c r="D19" s="187"/>
      <c r="E19" s="188">
        <f>SUM(E4:E18)</f>
        <v>0</v>
      </c>
      <c r="F19" s="189">
        <f>SUM(F4:F18)</f>
        <v>0</v>
      </c>
    </row>
    <row r="20" spans="1:6" ht="15.75" thickBot="1">
      <c r="B20" s="1"/>
      <c r="C20" s="1"/>
      <c r="D20" s="1"/>
      <c r="E20" s="1"/>
      <c r="F20" s="1"/>
    </row>
    <row r="21" spans="1:6" ht="15.75" thickBot="1">
      <c r="A21" s="190" t="s">
        <v>106</v>
      </c>
      <c r="B21" s="191"/>
      <c r="C21" s="192"/>
      <c r="D21" s="192"/>
      <c r="E21" s="191"/>
      <c r="F21" s="193"/>
    </row>
    <row r="22" spans="1:6">
      <c r="A22" s="259" t="str">
        <f>IF(SUM(E$4:E$6)=0,"1. Use ILF worksheet to identify and analyze Internal Logical Files."," ")</f>
        <v>1. Use ILF worksheet to identify and analyze Internal Logical Files.</v>
      </c>
      <c r="B22" s="194"/>
      <c r="C22" s="194"/>
      <c r="D22" s="194"/>
      <c r="E22" s="194"/>
      <c r="F22" s="195"/>
    </row>
    <row r="23" spans="1:6">
      <c r="A23" s="259" t="str">
        <f>IF(SUM(E$7:E$9)=0,"2. Use EIF worksheet to identify and analyze External Interface Files."," ")</f>
        <v>2. Use EIF worksheet to identify and analyze External Interface Files.</v>
      </c>
      <c r="B23" s="194"/>
      <c r="C23" s="194"/>
      <c r="D23" s="194"/>
      <c r="E23" s="194"/>
      <c r="F23" s="195"/>
    </row>
    <row r="24" spans="1:6">
      <c r="A24" s="259" t="str">
        <f>IF(SUM(E$10:E$12)=0,"3. Use EI worksheet to identify and analyze External Inputs."," ")</f>
        <v>3. Use EI worksheet to identify and analyze External Inputs.</v>
      </c>
      <c r="B24" s="194"/>
      <c r="C24" s="194"/>
      <c r="D24" s="196"/>
      <c r="E24" s="196"/>
      <c r="F24" s="195"/>
    </row>
    <row r="25" spans="1:6">
      <c r="A25" s="259" t="str">
        <f>IF(SUM(E$13:E$15)=0,"4. Use EO worksheet to identify and analyze External Outputs."," ")</f>
        <v>4. Use EO worksheet to identify and analyze External Outputs.</v>
      </c>
      <c r="B25" s="194"/>
      <c r="C25" s="194"/>
      <c r="D25" s="194"/>
      <c r="E25" s="194"/>
      <c r="F25" s="195"/>
    </row>
    <row r="26" spans="1:6" ht="15.75" thickBot="1">
      <c r="A26" s="260" t="str">
        <f>IF(SUM(E$16:E$18)=0,"5. Use EQ worksheet to identify and analyze External Queries."," ")</f>
        <v>5. Use EQ worksheet to identify and analyze External Queries.</v>
      </c>
      <c r="B26" s="197"/>
      <c r="C26" s="197"/>
      <c r="D26" s="197"/>
      <c r="E26" s="197"/>
      <c r="F26" s="198"/>
    </row>
    <row r="27" spans="1:6">
      <c r="A27" s="5"/>
      <c r="B27" s="6"/>
      <c r="C27" s="6"/>
      <c r="D27" s="6"/>
      <c r="E27" s="6"/>
      <c r="F27" s="6"/>
    </row>
    <row r="28" spans="1:6">
      <c r="A28" s="1" t="s">
        <v>207</v>
      </c>
      <c r="B28" s="6"/>
      <c r="C28" s="6"/>
      <c r="D28" s="6"/>
      <c r="E28" s="6"/>
      <c r="F28" s="6"/>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dimension ref="A1:D24"/>
  <sheetViews>
    <sheetView workbookViewId="0">
      <selection activeCell="C10" sqref="C10"/>
    </sheetView>
  </sheetViews>
  <sheetFormatPr defaultRowHeight="15"/>
  <cols>
    <col min="1" max="1" width="3.7109375" style="144" customWidth="1"/>
    <col min="2" max="2" width="27.5703125" style="144" customWidth="1"/>
    <col min="3" max="3" width="10.7109375" style="145" customWidth="1"/>
    <col min="4" max="4" width="40.7109375" style="144" customWidth="1"/>
    <col min="5" max="16384" width="9.140625" style="1"/>
  </cols>
  <sheetData>
    <row r="1" spans="1:4" ht="27" customHeight="1" thickBot="1">
      <c r="A1" s="143" t="s">
        <v>107</v>
      </c>
      <c r="B1" s="3"/>
      <c r="C1" s="3"/>
      <c r="D1" s="4"/>
    </row>
    <row r="2" spans="1:4" ht="15.75" thickBot="1"/>
    <row r="3" spans="1:4" ht="39" thickBot="1">
      <c r="A3" s="146" t="s">
        <v>108</v>
      </c>
      <c r="B3" s="147"/>
      <c r="C3" s="148" t="s">
        <v>109</v>
      </c>
      <c r="D3" s="149" t="s">
        <v>110</v>
      </c>
    </row>
    <row r="4" spans="1:4">
      <c r="A4" s="150" t="s">
        <v>111</v>
      </c>
      <c r="B4" s="151" t="s">
        <v>112</v>
      </c>
      <c r="C4" s="152"/>
      <c r="D4" s="153"/>
    </row>
    <row r="5" spans="1:4">
      <c r="A5" s="154" t="s">
        <v>113</v>
      </c>
      <c r="B5" s="155" t="s">
        <v>114</v>
      </c>
      <c r="C5" s="156"/>
      <c r="D5" s="157"/>
    </row>
    <row r="6" spans="1:4">
      <c r="A6" s="154" t="s">
        <v>115</v>
      </c>
      <c r="B6" s="155" t="s">
        <v>116</v>
      </c>
      <c r="C6" s="156"/>
      <c r="D6" s="157"/>
    </row>
    <row r="7" spans="1:4">
      <c r="A7" s="154" t="s">
        <v>117</v>
      </c>
      <c r="B7" s="155" t="s">
        <v>118</v>
      </c>
      <c r="C7" s="156"/>
      <c r="D7" s="157"/>
    </row>
    <row r="8" spans="1:4">
      <c r="A8" s="154" t="s">
        <v>119</v>
      </c>
      <c r="B8" s="155" t="s">
        <v>120</v>
      </c>
      <c r="C8" s="156"/>
      <c r="D8" s="157"/>
    </row>
    <row r="9" spans="1:4">
      <c r="A9" s="154" t="s">
        <v>121</v>
      </c>
      <c r="B9" s="155" t="s">
        <v>122</v>
      </c>
      <c r="C9" s="156"/>
      <c r="D9" s="157"/>
    </row>
    <row r="10" spans="1:4">
      <c r="A10" s="154" t="s">
        <v>123</v>
      </c>
      <c r="B10" s="155" t="s">
        <v>124</v>
      </c>
      <c r="C10" s="156"/>
      <c r="D10" s="157"/>
    </row>
    <row r="11" spans="1:4">
      <c r="A11" s="154" t="s">
        <v>125</v>
      </c>
      <c r="B11" s="155" t="s">
        <v>126</v>
      </c>
      <c r="C11" s="156"/>
      <c r="D11" s="157"/>
    </row>
    <row r="12" spans="1:4">
      <c r="A12" s="154" t="s">
        <v>127</v>
      </c>
      <c r="B12" s="155" t="s">
        <v>128</v>
      </c>
      <c r="C12" s="156"/>
      <c r="D12" s="157"/>
    </row>
    <row r="13" spans="1:4">
      <c r="A13" s="154" t="s">
        <v>129</v>
      </c>
      <c r="B13" s="155" t="s">
        <v>130</v>
      </c>
      <c r="C13" s="156"/>
      <c r="D13" s="157"/>
    </row>
    <row r="14" spans="1:4">
      <c r="A14" s="154" t="s">
        <v>131</v>
      </c>
      <c r="B14" s="155" t="s">
        <v>132</v>
      </c>
      <c r="C14" s="156"/>
      <c r="D14" s="157"/>
    </row>
    <row r="15" spans="1:4">
      <c r="A15" s="154" t="s">
        <v>133</v>
      </c>
      <c r="B15" s="155" t="s">
        <v>134</v>
      </c>
      <c r="C15" s="156"/>
      <c r="D15" s="157"/>
    </row>
    <row r="16" spans="1:4">
      <c r="A16" s="154" t="s">
        <v>135</v>
      </c>
      <c r="B16" s="155" t="s">
        <v>136</v>
      </c>
      <c r="C16" s="156"/>
      <c r="D16" s="157"/>
    </row>
    <row r="17" spans="1:4" ht="15.75" thickBot="1">
      <c r="A17" s="154" t="s">
        <v>137</v>
      </c>
      <c r="B17" s="155" t="s">
        <v>138</v>
      </c>
      <c r="C17" s="158"/>
      <c r="D17" s="157"/>
    </row>
    <row r="18" spans="1:4" ht="15.75" thickBot="1">
      <c r="A18" s="107" t="s">
        <v>139</v>
      </c>
      <c r="B18" s="116"/>
      <c r="C18" s="159" t="str">
        <f>IF(AND(ISNUMBER(C4),ISNUMBER(C5),ISNUMBER(C6),ISNUMBER(C7),ISNUMBER(C8),ISNUMBER(C9),ISNUMBER(C10),ISNUMBER(C11),ISNUMBER(C12),ISNUMBER(C13),ISNUMBER(C14),ISNUMBER(C15),ISNUMBER(C16),ISNUMBER(C17)),SUM(C4:C17)," ")</f>
        <v xml:space="preserve"> </v>
      </c>
      <c r="D18" s="160" t="s">
        <v>140</v>
      </c>
    </row>
    <row r="19" spans="1:4" ht="15.75" thickBot="1">
      <c r="A19" s="29" t="s">
        <v>141</v>
      </c>
      <c r="B19" s="161"/>
      <c r="C19" s="162" t="str">
        <f>IF(OR($C18=" ",C4&gt;5,C5&gt;5,C6&gt;5,C7&gt;5,C8&gt;5,C9&gt;8,C10&gt;5,C11&gt;5,C12&gt;5,C13&gt;5,C14&gt;5,C15&gt;5,C16&gt;5,C17&gt;5)," ",(C18*0.01)+0.65)</f>
        <v xml:space="preserve"> </v>
      </c>
      <c r="D19" s="163" t="s">
        <v>142</v>
      </c>
    </row>
    <row r="20" spans="1:4" ht="15.75" thickBot="1">
      <c r="A20" s="1"/>
      <c r="B20" s="1"/>
      <c r="C20" s="1"/>
      <c r="D20" s="1"/>
    </row>
    <row r="21" spans="1:4" ht="15.75" thickBot="1">
      <c r="A21" s="164" t="s">
        <v>106</v>
      </c>
      <c r="B21" s="165"/>
      <c r="C21" s="166"/>
      <c r="D21" s="167"/>
    </row>
    <row r="22" spans="1:4">
      <c r="A22" s="257" t="str">
        <f>IF(AND(ISNUMBER(C4),ISNUMBER(C5),ISNUMBER(C6),ISNUMBER(C7),ISNUMBER(C8),ISNUMBER(C9),ISNUMBER(C10),ISNUMBER(C11),ISNUMBER(C12),ISNUMBER(C13),ISNUMBER(C14),ISNUMBER(C15),ISNUMBER(C16),ISNUMBER(C17))," ","Enter a value for each general system characteristic.")</f>
        <v>Enter a value for each general system characteristic.</v>
      </c>
      <c r="B22" s="168"/>
      <c r="C22" s="168"/>
      <c r="D22" s="169"/>
    </row>
    <row r="23" spans="1:4">
      <c r="A23" s="134" t="str">
        <f>IF(OR(C4&gt;5,C5&gt;5,C6&gt;5,C7&gt;5,C8&gt;5,C9&gt;5,C10&gt;5,C11&gt;5,C12&gt;5,C13&gt;5,C14&gt;5,C15&gt;5,C16&gt;5,C17&gt;5),"Degree of influence values must be 0-5."," ")</f>
        <v xml:space="preserve"> </v>
      </c>
      <c r="B23" s="168"/>
      <c r="C23" s="168"/>
      <c r="D23" s="169"/>
    </row>
    <row r="24" spans="1:4" ht="15.75" thickBot="1">
      <c r="A24" s="138" t="str">
        <f>IF(OR(C4&lt;0,C5&lt;0,C6&lt;0,C7&lt;0,C8&lt;0,C9&lt;0,C10&lt;0,C11&lt;0,C12&lt;0,C13&lt;0,C14&lt;0,C15&lt;0,C16&lt;0,C17&lt;0),"Degree of influence values must be 0-5."," ")</f>
        <v xml:space="preserve"> </v>
      </c>
      <c r="B24" s="170"/>
      <c r="C24" s="171"/>
      <c r="D24" s="172"/>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dimension ref="A1:C27"/>
  <sheetViews>
    <sheetView workbookViewId="0">
      <selection activeCell="A21" sqref="A21:A26"/>
    </sheetView>
  </sheetViews>
  <sheetFormatPr defaultRowHeight="15"/>
  <cols>
    <col min="1" max="1" width="41" style="1" customWidth="1"/>
    <col min="2" max="2" width="9.140625" style="103"/>
    <col min="3" max="3" width="34.140625" style="1" customWidth="1"/>
    <col min="4" max="16384" width="9.140625" style="1"/>
  </cols>
  <sheetData>
    <row r="1" spans="1:3" ht="27" customHeight="1" thickBot="1">
      <c r="A1" s="100" t="s">
        <v>84</v>
      </c>
      <c r="B1" s="101"/>
      <c r="C1" s="102"/>
    </row>
    <row r="2" spans="1:3" ht="15.75" thickBot="1"/>
    <row r="3" spans="1:3" ht="15.75" thickBot="1">
      <c r="A3" s="104" t="s">
        <v>85</v>
      </c>
      <c r="B3" s="105"/>
      <c r="C3" s="106"/>
    </row>
    <row r="4" spans="1:3">
      <c r="A4" s="107" t="s">
        <v>86</v>
      </c>
      <c r="B4" s="108" t="s">
        <v>1</v>
      </c>
      <c r="C4" s="109"/>
    </row>
    <row r="5" spans="1:3">
      <c r="A5" s="110" t="s">
        <v>87</v>
      </c>
      <c r="B5" s="111"/>
      <c r="C5" s="112"/>
    </row>
    <row r="6" spans="1:3">
      <c r="A6" s="110" t="s">
        <v>88</v>
      </c>
      <c r="B6" s="111"/>
      <c r="C6" s="112"/>
    </row>
    <row r="7" spans="1:3">
      <c r="A7" s="110" t="s">
        <v>89</v>
      </c>
      <c r="B7" s="111"/>
      <c r="C7" s="112"/>
    </row>
    <row r="8" spans="1:3" ht="15.75" thickBot="1">
      <c r="A8" s="113" t="s">
        <v>90</v>
      </c>
      <c r="B8" s="114"/>
      <c r="C8" s="115"/>
    </row>
    <row r="9" spans="1:3" ht="15.75" thickBot="1">
      <c r="B9" s="1"/>
    </row>
    <row r="10" spans="1:3" ht="15.75" thickBot="1">
      <c r="A10" s="104" t="s">
        <v>91</v>
      </c>
      <c r="B10" s="105"/>
      <c r="C10" s="106"/>
    </row>
    <row r="11" spans="1:3">
      <c r="A11" s="107" t="s">
        <v>92</v>
      </c>
      <c r="B11" s="116" t="str">
        <f>IF(FPs!E19=0," ",FPs!E19)</f>
        <v xml:space="preserve"> </v>
      </c>
      <c r="C11" s="117" t="s">
        <v>93</v>
      </c>
    </row>
    <row r="12" spans="1:3">
      <c r="A12" s="110" t="s">
        <v>94</v>
      </c>
      <c r="B12" s="118" t="str">
        <f>IF(VAF!C19=" "," ",VAF!C19)</f>
        <v xml:space="preserve"> </v>
      </c>
      <c r="C12" s="119" t="s">
        <v>95</v>
      </c>
    </row>
    <row r="13" spans="1:3">
      <c r="A13" s="110" t="s">
        <v>96</v>
      </c>
      <c r="B13" s="120" t="str">
        <f>IF(OR(B11=" ",B12=" ")," ",B11*B12)</f>
        <v xml:space="preserve"> </v>
      </c>
      <c r="C13" s="121" t="s">
        <v>97</v>
      </c>
    </row>
    <row r="14" spans="1:3">
      <c r="A14" s="110" t="s">
        <v>98</v>
      </c>
      <c r="B14" s="122"/>
      <c r="C14" s="123" t="s">
        <v>99</v>
      </c>
    </row>
    <row r="15" spans="1:3">
      <c r="A15" s="110" t="s">
        <v>100</v>
      </c>
      <c r="B15" s="120" t="str">
        <f>IF(OR(B13=" ",B14=" ")," ",B13*B14)</f>
        <v xml:space="preserve"> </v>
      </c>
      <c r="C15" s="119" t="s">
        <v>101</v>
      </c>
    </row>
    <row r="16" spans="1:3">
      <c r="A16" s="110" t="s">
        <v>102</v>
      </c>
      <c r="B16" s="122"/>
      <c r="C16" s="119" t="s">
        <v>99</v>
      </c>
    </row>
    <row r="17" spans="1:3" ht="15.75" thickBot="1">
      <c r="A17" s="124" t="s">
        <v>103</v>
      </c>
      <c r="B17" s="50"/>
      <c r="C17" s="125" t="s">
        <v>99</v>
      </c>
    </row>
    <row r="18" spans="1:3" ht="15.75" thickBot="1">
      <c r="A18" s="126" t="s">
        <v>104</v>
      </c>
      <c r="B18" s="127" t="str">
        <f>IF(OR(B15=" ",B16=" ",B17=" ")," ",(B15/B16)*B17)</f>
        <v xml:space="preserve"> </v>
      </c>
      <c r="C18" s="128" t="s">
        <v>105</v>
      </c>
    </row>
    <row r="19" spans="1:3" ht="15.75" thickBot="1">
      <c r="B19" s="1"/>
    </row>
    <row r="20" spans="1:3" ht="15.75" thickBot="1">
      <c r="A20" s="129" t="s">
        <v>106</v>
      </c>
      <c r="B20" s="130"/>
      <c r="C20" s="131"/>
    </row>
    <row r="21" spans="1:3">
      <c r="A21" s="256" t="str">
        <f>IF(OR(ISNONTEXT(B4),ISBLANK(B5),ISBLANK(B6),ISBLANK(B7),ISBLANK(B8)),"1. Enter project identification data."," ")</f>
        <v>1. Enter project identification data.</v>
      </c>
      <c r="B21" s="132"/>
      <c r="C21" s="133"/>
    </row>
    <row r="22" spans="1:3">
      <c r="A22" s="257" t="str">
        <f>IF(B11=" ","2. Check FP worksheet to review Unadjusted Function Point Count."," ")</f>
        <v>2. Check FP worksheet to review Unadjusted Function Point Count.</v>
      </c>
      <c r="B22" s="135"/>
      <c r="C22" s="136"/>
    </row>
    <row r="23" spans="1:3">
      <c r="A23" s="257" t="str">
        <f>IF(B12=" ","3. Use PCA worksheet to identify the Processing Complexity Adjustment Factor."," ")</f>
        <v>3. Use PCA worksheet to identify the Processing Complexity Adjustment Factor.</v>
      </c>
      <c r="B23" s="135"/>
      <c r="C23" s="136"/>
    </row>
    <row r="24" spans="1:3">
      <c r="A24" s="257" t="str">
        <f>IF(OR(B14=0,B14=" "),"4. Enter a calibration factor."," ")</f>
        <v>4. Enter a calibration factor.</v>
      </c>
      <c r="B24" s="135"/>
      <c r="C24" s="136"/>
    </row>
    <row r="25" spans="1:3">
      <c r="A25" s="257" t="str">
        <f>IF(OR(B16=0,B16=" "),"5. Enter a delivery rate in FPs/person-month. Delivery rate can not be zero"," ")</f>
        <v>5. Enter a delivery rate in FPs/person-month. Delivery rate can not be zero</v>
      </c>
      <c r="B25" s="137"/>
      <c r="C25" s="136"/>
    </row>
    <row r="26" spans="1:3" ht="15.75" thickBot="1">
      <c r="A26" s="258" t="str">
        <f>IF(OR(B17=0,B17=" "),"6. Enter a factor for converting person-months to person-days."," ")</f>
        <v>6. Enter a factor for converting person-months to person-days.</v>
      </c>
      <c r="B26" s="139"/>
      <c r="C26" s="140"/>
    </row>
    <row r="27" spans="1:3">
      <c r="A27" s="141"/>
      <c r="B27" s="142"/>
      <c r="C27" s="141"/>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vt:lpstr>
      <vt:lpstr>ILFs</vt:lpstr>
      <vt:lpstr>EIFs</vt:lpstr>
      <vt:lpstr>EIs</vt:lpstr>
      <vt:lpstr>EOs</vt:lpstr>
      <vt:lpstr>EQs</vt:lpstr>
      <vt:lpstr>FPs</vt:lpstr>
      <vt:lpstr>VAF</vt:lpstr>
      <vt:lpstr>Summary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Tickoo</dc:creator>
  <cp:lastModifiedBy>Rahul Tickoo</cp:lastModifiedBy>
  <dcterms:created xsi:type="dcterms:W3CDTF">2019-04-24T08:51:53Z</dcterms:created>
  <dcterms:modified xsi:type="dcterms:W3CDTF">2019-07-11T09:44:04Z</dcterms:modified>
</cp:coreProperties>
</file>